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825" windowWidth="7545" windowHeight="4350" tabRatio="698" activeTab="1"/>
  </bookViews>
  <sheets>
    <sheet name="тимч січ" sheetId="1" r:id="rId1"/>
    <sheet name="тимч лют" sheetId="2" r:id="rId2"/>
  </sheets>
  <definedNames>
    <definedName name="_xlnm.Print_Area" localSheetId="1">'тимч лют'!$A$1:$AE$92</definedName>
    <definedName name="_xlnm.Print_Area" localSheetId="0">'тимч січ'!$A$1:$AE$92</definedName>
  </definedNames>
  <calcPr fullCalcOnLoad="1"/>
</workbook>
</file>

<file path=xl/sharedStrings.xml><?xml version="1.0" encoding="utf-8"?>
<sst xmlns="http://schemas.openxmlformats.org/spreadsheetml/2006/main" count="192" uniqueCount="50">
  <si>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</si>
  <si>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</si>
  <si>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</si>
  <si>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</si>
  <si>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</si>
  <si>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</si>
  <si>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</si>
  <si>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</si>
  <si>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</si>
  <si>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</si>
  <si>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</si>
  <si>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</si>
  <si>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</si>
  <si>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</si>
  <si>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</si>
  <si>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Соц.захист /090412, 091207, 091209/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</si>
  <si>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</si>
  <si>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</si>
  <si>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</si>
  <si>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</si>
  <si>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</si>
  <si>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Запобігання та ліквідація надзвичайних ситуацій /210105, 210110/</t>
  </si>
  <si>
    <t>Надання пільгового довгострокового кредиту гром-м на буд-во житла (250908, 250913)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</si>
  <si>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</si>
  <si>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</si>
  <si>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</si>
  <si>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</si>
  <si>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</si>
  <si>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250321 - дотація. з держбюджету районним бюджетам</t>
  </si>
  <si>
    <t>Резвервний фонд</t>
  </si>
  <si>
    <t>Показник</t>
  </si>
  <si>
    <t>Кошти, що передаються д обюджету розвитку (250306)</t>
  </si>
  <si>
    <t>ВСЬОГО</t>
  </si>
  <si>
    <t>субенція держбюджету на виконання програм соц.-економічного та культурного розвитку регіонів</t>
  </si>
  <si>
    <t>Інші заходи у сфері електротранспорту, програма підтримки громадського транспорту (170603)</t>
  </si>
  <si>
    <t>Терцентри</t>
  </si>
  <si>
    <t>Дотація</t>
  </si>
  <si>
    <t>Дотація районним бюджетам (250311, 250313)</t>
  </si>
  <si>
    <t>Доходи до розрахунку</t>
  </si>
  <si>
    <t>Передано до бюджтеу розвитку (спеціальний фонд)</t>
  </si>
  <si>
    <t>250380 - субв.обласному бюджету</t>
  </si>
  <si>
    <t>надійшло доходів/план видатків
 на січень</t>
  </si>
  <si>
    <t>Обслуговування боргу /230000/</t>
  </si>
  <si>
    <t>Програма забезпечення правопорядку (061007)</t>
  </si>
  <si>
    <t>Субвенція до державному бюджету (250344)</t>
  </si>
  <si>
    <t>дотація</t>
  </si>
  <si>
    <t>інші /250404/</t>
  </si>
  <si>
    <t>по міському бюджету м.Черкаси у СІЧНІ 2014 р.</t>
  </si>
  <si>
    <t>по міському бюджету м.Черкаси у ЛЮТОМУ 2014 р.</t>
  </si>
  <si>
    <t>надійшло доходів/план видатків
 на лютий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</si>
</sst>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0.000"/>
    <numFmt numFmtId="190" formatCode="0.0000"/>
    <numFmt numFmtId="191" formatCode="0.0%"/>
  </numFmts>
  <fonts count="37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0" fontId="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1" borderId="7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188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88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88" fontId="9" fillId="0" borderId="0" xfId="0" applyNumberFormat="1" applyFont="1" applyAlignment="1">
      <alignment/>
    </xf>
    <xf numFmtId="188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vertical="center"/>
    </xf>
    <xf numFmtId="188" fontId="1" fillId="24" borderId="0" xfId="0" applyNumberFormat="1" applyFont="1" applyFill="1" applyAlignment="1">
      <alignment/>
    </xf>
    <xf numFmtId="188" fontId="11" fillId="24" borderId="0" xfId="0" applyNumberFormat="1" applyFont="1" applyFill="1" applyAlignment="1">
      <alignment/>
    </xf>
    <xf numFmtId="188" fontId="0" fillId="24" borderId="0" xfId="0" applyNumberFormat="1" applyFill="1" applyAlignment="1">
      <alignment/>
    </xf>
    <xf numFmtId="188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88" fontId="2" fillId="0" borderId="10" xfId="0" applyNumberFormat="1" applyFont="1" applyBorder="1" applyAlignment="1">
      <alignment shrinkToFit="1"/>
    </xf>
    <xf numFmtId="188" fontId="10" fillId="24" borderId="10" xfId="0" applyNumberFormat="1" applyFont="1" applyFill="1" applyBorder="1" applyAlignment="1">
      <alignment horizontal="right"/>
    </xf>
    <xf numFmtId="188" fontId="10" fillId="24" borderId="10" xfId="0" applyNumberFormat="1" applyFont="1" applyFill="1" applyBorder="1" applyAlignment="1">
      <alignment/>
    </xf>
    <xf numFmtId="188" fontId="10" fillId="0" borderId="10" xfId="0" applyNumberFormat="1" applyFont="1" applyFill="1" applyBorder="1" applyAlignment="1">
      <alignment/>
    </xf>
    <xf numFmtId="188" fontId="10" fillId="0" borderId="10" xfId="0" applyNumberFormat="1" applyFont="1" applyBorder="1" applyAlignment="1">
      <alignment horizontal="right" vertical="center"/>
    </xf>
    <xf numFmtId="188" fontId="10" fillId="24" borderId="10" xfId="0" applyNumberFormat="1" applyFont="1" applyFill="1" applyBorder="1" applyAlignment="1">
      <alignment horizontal="right" vertical="center"/>
    </xf>
    <xf numFmtId="188" fontId="10" fillId="0" borderId="10" xfId="0" applyNumberFormat="1" applyFont="1" applyBorder="1" applyAlignment="1">
      <alignment vertical="center"/>
    </xf>
    <xf numFmtId="188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88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88" fontId="2" fillId="0" borderId="0" xfId="0" applyNumberFormat="1" applyFont="1" applyAlignment="1">
      <alignment/>
    </xf>
    <xf numFmtId="0" fontId="14" fillId="0" borderId="0" xfId="0" applyFont="1" applyAlignment="1">
      <alignment/>
    </xf>
    <xf numFmtId="188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88" fontId="2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/>
    </xf>
    <xf numFmtId="188" fontId="10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 vertical="center" wrapText="1"/>
    </xf>
    <xf numFmtId="188" fontId="10" fillId="0" borderId="10" xfId="0" applyNumberFormat="1" applyFont="1" applyBorder="1" applyAlignment="1">
      <alignment horizontal="center" vertical="center"/>
    </xf>
    <xf numFmtId="188" fontId="10" fillId="24" borderId="10" xfId="0" applyNumberFormat="1" applyFont="1" applyFill="1" applyBorder="1" applyAlignment="1">
      <alignment horizontal="center" vertical="center"/>
    </xf>
    <xf numFmtId="188" fontId="4" fillId="0" borderId="10" xfId="0" applyNumberFormat="1" applyFont="1" applyBorder="1" applyAlignment="1">
      <alignment horizontal="center" vertical="center" wrapText="1"/>
    </xf>
    <xf numFmtId="188" fontId="5" fillId="0" borderId="0" xfId="0" applyNumberFormat="1" applyFont="1" applyAlignment="1">
      <alignment/>
    </xf>
    <xf numFmtId="188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88" fontId="16" fillId="0" borderId="0" xfId="0" applyNumberFormat="1" applyFont="1" applyAlignment="1">
      <alignment/>
    </xf>
    <xf numFmtId="188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88" fontId="10" fillId="0" borderId="10" xfId="0" applyNumberFormat="1" applyFont="1" applyBorder="1" applyAlignment="1">
      <alignment horizontal="center" shrinkToFit="1"/>
    </xf>
    <xf numFmtId="188" fontId="10" fillId="24" borderId="10" xfId="0" applyNumberFormat="1" applyFont="1" applyFill="1" applyBorder="1" applyAlignment="1">
      <alignment horizontal="center" shrinkToFit="1"/>
    </xf>
    <xf numFmtId="188" fontId="13" fillId="24" borderId="10" xfId="0" applyNumberFormat="1" applyFont="1" applyFill="1" applyBorder="1" applyAlignment="1">
      <alignment horizontal="center" shrinkToFit="1"/>
    </xf>
    <xf numFmtId="188" fontId="19" fillId="17" borderId="0" xfId="0" applyNumberFormat="1" applyFont="1" applyFill="1" applyAlignment="1">
      <alignment/>
    </xf>
    <xf numFmtId="188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88" fontId="2" fillId="0" borderId="10" xfId="0" applyNumberFormat="1" applyFont="1" applyBorder="1" applyAlignment="1">
      <alignment shrinkToFit="1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workbookViewId="0" topLeftCell="A1">
      <pane xSplit="3" ySplit="9" topLeftCell="O50" activePane="bottomRight" state="frozen"/>
      <selection pane="topLeft" activeCell="A1" sqref="A1"/>
      <selection pane="topRight" activeCell="D1" sqref="D1"/>
      <selection pane="bottomLeft" activeCell="A7" sqref="A7"/>
      <selection pane="bottomRight" activeCell="B73" sqref="B73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4" t="s">
        <v>12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</row>
    <row r="2" spans="1:31" ht="22.5" customHeight="1">
      <c r="A2" s="65" t="s">
        <v>47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41</v>
      </c>
      <c r="C4" s="9" t="s">
        <v>19</v>
      </c>
      <c r="D4" s="9">
        <v>2</v>
      </c>
      <c r="E4" s="8">
        <v>3</v>
      </c>
      <c r="F4" s="8">
        <v>6</v>
      </c>
      <c r="G4" s="8">
        <v>8</v>
      </c>
      <c r="H4" s="8">
        <v>9</v>
      </c>
      <c r="I4" s="8">
        <v>10</v>
      </c>
      <c r="J4" s="19">
        <v>13</v>
      </c>
      <c r="K4" s="8">
        <v>14</v>
      </c>
      <c r="L4" s="8">
        <v>15</v>
      </c>
      <c r="M4" s="8">
        <v>16</v>
      </c>
      <c r="N4" s="8">
        <v>17</v>
      </c>
      <c r="O4" s="8">
        <v>20</v>
      </c>
      <c r="P4" s="8">
        <v>21</v>
      </c>
      <c r="Q4" s="8">
        <v>22</v>
      </c>
      <c r="R4" s="8">
        <v>23</v>
      </c>
      <c r="S4" s="19">
        <v>24</v>
      </c>
      <c r="T4" s="19">
        <v>27</v>
      </c>
      <c r="U4" s="8">
        <v>28</v>
      </c>
      <c r="V4" s="19">
        <v>29</v>
      </c>
      <c r="W4" s="19">
        <v>30</v>
      </c>
      <c r="X4" s="19">
        <v>31</v>
      </c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36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34606.1</v>
      </c>
      <c r="C8" s="41">
        <v>14428.9</v>
      </c>
      <c r="D8" s="44">
        <v>0</v>
      </c>
      <c r="E8" s="56">
        <v>0</v>
      </c>
      <c r="F8" s="56">
        <v>2043.1</v>
      </c>
      <c r="G8" s="56">
        <v>0</v>
      </c>
      <c r="H8" s="56">
        <v>3304.2</v>
      </c>
      <c r="I8" s="56">
        <v>1010.9</v>
      </c>
      <c r="J8" s="57">
        <v>899.2</v>
      </c>
      <c r="K8" s="56">
        <v>712.7</v>
      </c>
      <c r="L8" s="56">
        <v>489.8</v>
      </c>
      <c r="M8" s="56">
        <v>1116.1</v>
      </c>
      <c r="N8" s="56">
        <v>1339.9</v>
      </c>
      <c r="O8" s="56">
        <v>1546.7</v>
      </c>
      <c r="P8" s="56">
        <v>2306.4</v>
      </c>
      <c r="Q8" s="56">
        <v>1714</v>
      </c>
      <c r="R8" s="56">
        <v>3227.1</v>
      </c>
      <c r="S8" s="58">
        <v>2523.7</v>
      </c>
      <c r="T8" s="58">
        <v>507.3</v>
      </c>
      <c r="U8" s="56">
        <v>2171.1</v>
      </c>
      <c r="V8" s="57">
        <v>2013.6</v>
      </c>
      <c r="W8" s="57">
        <v>2315</v>
      </c>
      <c r="X8" s="57">
        <v>5365.3</v>
      </c>
      <c r="Y8" s="57"/>
      <c r="Z8" s="56"/>
      <c r="AA8" s="24"/>
      <c r="AB8" s="24"/>
      <c r="AC8" s="63">
        <v>7174.5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51933.500000000015</v>
      </c>
      <c r="C9" s="25">
        <f>C10+C15+C23+C31+C45+C49+C50+C57+C58+C67+C68+C81+C71+C74+C76+C75+C65+C82+C83+C84+C66+C38+C85</f>
        <v>0</v>
      </c>
      <c r="D9" s="25">
        <f aca="true" t="shared" si="0" ref="D9:Y9">D10+D15+D23+D31+D45+D49+D50+D57+D58+D67+D68+D81+D71+D74+D76+D75+D65+D82+D84+D83+D38+D85+D66</f>
        <v>0</v>
      </c>
      <c r="E9" s="25">
        <f t="shared" si="0"/>
        <v>0</v>
      </c>
      <c r="F9" s="25">
        <f t="shared" si="0"/>
        <v>0</v>
      </c>
      <c r="G9" s="25">
        <f t="shared" si="0"/>
        <v>0</v>
      </c>
      <c r="H9" s="25">
        <f t="shared" si="0"/>
        <v>0</v>
      </c>
      <c r="I9" s="25">
        <f t="shared" si="0"/>
        <v>0</v>
      </c>
      <c r="J9" s="25">
        <f t="shared" si="0"/>
        <v>0</v>
      </c>
      <c r="K9" s="25">
        <f t="shared" si="0"/>
        <v>59.599999999999994</v>
      </c>
      <c r="L9" s="25">
        <f t="shared" si="0"/>
        <v>17108.5</v>
      </c>
      <c r="M9" s="25">
        <f t="shared" si="0"/>
        <v>641.1</v>
      </c>
      <c r="N9" s="25">
        <f t="shared" si="0"/>
        <v>1886.1</v>
      </c>
      <c r="O9" s="25">
        <f t="shared" si="0"/>
        <v>-59.3</v>
      </c>
      <c r="P9" s="25">
        <f t="shared" si="0"/>
        <v>11.9</v>
      </c>
      <c r="Q9" s="25">
        <f t="shared" si="0"/>
        <v>73.2</v>
      </c>
      <c r="R9" s="25">
        <f t="shared" si="0"/>
        <v>28.2</v>
      </c>
      <c r="S9" s="25">
        <f t="shared" si="0"/>
        <v>0</v>
      </c>
      <c r="T9" s="25">
        <f t="shared" si="0"/>
        <v>475.40000000000003</v>
      </c>
      <c r="U9" s="25">
        <f t="shared" si="0"/>
        <v>19116.4</v>
      </c>
      <c r="V9" s="25">
        <f t="shared" si="0"/>
        <v>1696.1</v>
      </c>
      <c r="W9" s="25">
        <f t="shared" si="0"/>
        <v>769.1</v>
      </c>
      <c r="X9" s="25">
        <f t="shared" si="0"/>
        <v>54.2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41860.50000000001</v>
      </c>
      <c r="AE9" s="51">
        <f>AE10+AE15+AE23+AE31+AE45+AE49+AE50+AE57+AE58+AE67+AE68+AE71+AE81+AE74+AE76+AE75+AE65+AE82+AE84+AE83+AE66+AE38+AE85</f>
        <v>10073.000000000002</v>
      </c>
      <c r="AG9" s="50"/>
    </row>
    <row r="10" spans="1:31" ht="15.75">
      <c r="A10" s="4" t="s">
        <v>4</v>
      </c>
      <c r="B10" s="23">
        <v>3747.9</v>
      </c>
      <c r="C10" s="23"/>
      <c r="D10" s="23"/>
      <c r="E10" s="23"/>
      <c r="F10" s="23"/>
      <c r="G10" s="23"/>
      <c r="H10" s="23"/>
      <c r="I10" s="23"/>
      <c r="J10" s="26"/>
      <c r="K10" s="23">
        <f>3.8+55.8</f>
        <v>59.599999999999994</v>
      </c>
      <c r="L10" s="23">
        <v>884</v>
      </c>
      <c r="M10" s="23">
        <v>208.9</v>
      </c>
      <c r="N10" s="23"/>
      <c r="O10" s="28">
        <v>0.4</v>
      </c>
      <c r="P10" s="23">
        <v>11.9</v>
      </c>
      <c r="Q10" s="23">
        <v>10.3</v>
      </c>
      <c r="R10" s="23">
        <v>22.7</v>
      </c>
      <c r="S10" s="27"/>
      <c r="T10" s="27">
        <v>60.3</v>
      </c>
      <c r="U10" s="27">
        <v>781.1</v>
      </c>
      <c r="V10" s="23">
        <v>1004.9</v>
      </c>
      <c r="W10" s="28">
        <v>29.9</v>
      </c>
      <c r="X10" s="27">
        <v>24.2</v>
      </c>
      <c r="Y10" s="27"/>
      <c r="Z10" s="23"/>
      <c r="AA10" s="23"/>
      <c r="AB10" s="23"/>
      <c r="AC10" s="23"/>
      <c r="AD10" s="23">
        <f aca="true" t="shared" si="1" ref="AD10:AD55">SUM(D10:AB10)</f>
        <v>3098.2000000000003</v>
      </c>
      <c r="AE10" s="28">
        <f>B10+C10-AD10</f>
        <v>649.6999999999998</v>
      </c>
    </row>
    <row r="11" spans="1:31" ht="15.75">
      <c r="A11" s="3" t="s">
        <v>5</v>
      </c>
      <c r="B11" s="23">
        <f>3134.6+16.9-18</f>
        <v>3133.5</v>
      </c>
      <c r="C11" s="23"/>
      <c r="D11" s="23"/>
      <c r="E11" s="23"/>
      <c r="F11" s="23"/>
      <c r="G11" s="23"/>
      <c r="H11" s="23"/>
      <c r="I11" s="23"/>
      <c r="J11" s="27"/>
      <c r="K11" s="23">
        <f>3.8+55.8</f>
        <v>59.599999999999994</v>
      </c>
      <c r="L11" s="23">
        <v>877.5</v>
      </c>
      <c r="M11" s="23">
        <v>206</v>
      </c>
      <c r="N11" s="23"/>
      <c r="O11" s="28"/>
      <c r="P11" s="23">
        <v>1.6</v>
      </c>
      <c r="Q11" s="23"/>
      <c r="R11" s="23"/>
      <c r="S11" s="27"/>
      <c r="T11" s="27"/>
      <c r="U11" s="27">
        <v>755.1</v>
      </c>
      <c r="V11" s="23">
        <v>834.4</v>
      </c>
      <c r="W11" s="27"/>
      <c r="X11" s="27"/>
      <c r="Y11" s="27"/>
      <c r="Z11" s="23"/>
      <c r="AA11" s="23"/>
      <c r="AB11" s="23"/>
      <c r="AC11" s="23"/>
      <c r="AD11" s="23">
        <f t="shared" si="1"/>
        <v>2734.2</v>
      </c>
      <c r="AE11" s="28">
        <f>B11+C11-AD11</f>
        <v>399.3000000000002</v>
      </c>
    </row>
    <row r="12" spans="1:31" ht="15.75">
      <c r="A12" s="3" t="s">
        <v>2</v>
      </c>
      <c r="B12" s="37">
        <f>254.3-6</f>
        <v>248.3</v>
      </c>
      <c r="C12" s="23"/>
      <c r="D12" s="23"/>
      <c r="E12" s="23"/>
      <c r="F12" s="23"/>
      <c r="G12" s="23"/>
      <c r="H12" s="23"/>
      <c r="I12" s="23"/>
      <c r="J12" s="27"/>
      <c r="K12" s="23"/>
      <c r="L12" s="23"/>
      <c r="M12" s="23"/>
      <c r="N12" s="23"/>
      <c r="O12" s="28"/>
      <c r="P12" s="23"/>
      <c r="Q12" s="23"/>
      <c r="R12" s="23"/>
      <c r="S12" s="27"/>
      <c r="T12" s="27"/>
      <c r="U12" s="27"/>
      <c r="V12" s="23">
        <v>125</v>
      </c>
      <c r="W12" s="27"/>
      <c r="X12" s="27"/>
      <c r="Y12" s="27"/>
      <c r="Z12" s="23"/>
      <c r="AA12" s="23"/>
      <c r="AB12" s="23"/>
      <c r="AC12" s="23"/>
      <c r="AD12" s="23">
        <f t="shared" si="1"/>
        <v>125</v>
      </c>
      <c r="AE12" s="28">
        <f>B12+C12-AD12</f>
        <v>123.30000000000001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366.1000000000001</v>
      </c>
      <c r="C14" s="23">
        <f t="shared" si="2"/>
        <v>0</v>
      </c>
      <c r="D14" s="23">
        <f t="shared" si="2"/>
        <v>0</v>
      </c>
      <c r="E14" s="23">
        <f t="shared" si="2"/>
        <v>0</v>
      </c>
      <c r="F14" s="23">
        <f t="shared" si="2"/>
        <v>0</v>
      </c>
      <c r="G14" s="23">
        <f t="shared" si="2"/>
        <v>0</v>
      </c>
      <c r="H14" s="23">
        <f t="shared" si="2"/>
        <v>0</v>
      </c>
      <c r="I14" s="23">
        <f t="shared" si="2"/>
        <v>0</v>
      </c>
      <c r="J14" s="23">
        <f t="shared" si="2"/>
        <v>0</v>
      </c>
      <c r="K14" s="23">
        <f t="shared" si="2"/>
        <v>0</v>
      </c>
      <c r="L14" s="23">
        <f t="shared" si="2"/>
        <v>6.5</v>
      </c>
      <c r="M14" s="23">
        <f t="shared" si="2"/>
        <v>2.9000000000000057</v>
      </c>
      <c r="N14" s="23">
        <f t="shared" si="2"/>
        <v>0</v>
      </c>
      <c r="O14" s="23">
        <f t="shared" si="2"/>
        <v>0.4</v>
      </c>
      <c r="P14" s="23">
        <f t="shared" si="2"/>
        <v>10.3</v>
      </c>
      <c r="Q14" s="23">
        <f t="shared" si="2"/>
        <v>10.3</v>
      </c>
      <c r="R14" s="23">
        <f t="shared" si="2"/>
        <v>22.7</v>
      </c>
      <c r="S14" s="23">
        <f t="shared" si="2"/>
        <v>0</v>
      </c>
      <c r="T14" s="23">
        <f t="shared" si="2"/>
        <v>60.3</v>
      </c>
      <c r="U14" s="23">
        <f t="shared" si="2"/>
        <v>26</v>
      </c>
      <c r="V14" s="23">
        <f t="shared" si="2"/>
        <v>45.5</v>
      </c>
      <c r="W14" s="23">
        <f t="shared" si="2"/>
        <v>29.9</v>
      </c>
      <c r="X14" s="23">
        <f t="shared" si="2"/>
        <v>24.2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239</v>
      </c>
      <c r="AE14" s="28">
        <f>AE10-AE11-AE12-AE13</f>
        <v>127.09999999999962</v>
      </c>
    </row>
    <row r="15" spans="1:31" ht="15" customHeight="1">
      <c r="A15" s="4" t="s">
        <v>6</v>
      </c>
      <c r="B15" s="23">
        <f>23171.9+182.6</f>
        <v>23354.5</v>
      </c>
      <c r="C15" s="23"/>
      <c r="D15" s="45"/>
      <c r="E15" s="45"/>
      <c r="F15" s="23"/>
      <c r="G15" s="23"/>
      <c r="H15" s="23"/>
      <c r="I15" s="23"/>
      <c r="J15" s="27"/>
      <c r="K15" s="23"/>
      <c r="L15" s="23">
        <v>7985.1</v>
      </c>
      <c r="M15" s="23"/>
      <c r="N15" s="23">
        <v>539</v>
      </c>
      <c r="O15" s="28"/>
      <c r="P15" s="23"/>
      <c r="Q15" s="28"/>
      <c r="R15" s="23"/>
      <c r="S15" s="27"/>
      <c r="T15" s="27">
        <v>415.1</v>
      </c>
      <c r="U15" s="27">
        <v>9890.7</v>
      </c>
      <c r="V15" s="23"/>
      <c r="W15" s="27">
        <v>509.1</v>
      </c>
      <c r="X15" s="27"/>
      <c r="Y15" s="27"/>
      <c r="Z15" s="23"/>
      <c r="AA15" s="23"/>
      <c r="AB15" s="23"/>
      <c r="AC15" s="23"/>
      <c r="AD15" s="28">
        <f t="shared" si="1"/>
        <v>19339</v>
      </c>
      <c r="AE15" s="28">
        <f aca="true" t="shared" si="3" ref="AE15:AE29">B15+C15-AD15</f>
        <v>4015.5</v>
      </c>
    </row>
    <row r="16" spans="1:32" ht="15.75">
      <c r="A16" s="3" t="s">
        <v>5</v>
      </c>
      <c r="B16" s="23">
        <f>18463.5+0.7+132.2</f>
        <v>18596.4</v>
      </c>
      <c r="C16" s="23"/>
      <c r="D16" s="23"/>
      <c r="E16" s="23"/>
      <c r="F16" s="23"/>
      <c r="G16" s="23"/>
      <c r="H16" s="23"/>
      <c r="I16" s="23"/>
      <c r="J16" s="27"/>
      <c r="K16" s="23"/>
      <c r="L16" s="23">
        <v>7985.1</v>
      </c>
      <c r="M16" s="23"/>
      <c r="N16" s="23"/>
      <c r="O16" s="28"/>
      <c r="P16" s="23"/>
      <c r="Q16" s="28"/>
      <c r="R16" s="23"/>
      <c r="S16" s="27"/>
      <c r="T16" s="27">
        <v>61.4</v>
      </c>
      <c r="U16" s="27">
        <v>9890.7</v>
      </c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17937.2</v>
      </c>
      <c r="AE16" s="28">
        <f t="shared" si="3"/>
        <v>659.2000000000007</v>
      </c>
      <c r="AF16" s="6"/>
    </row>
    <row r="17" spans="1:31" ht="15.75">
      <c r="A17" s="3" t="s">
        <v>3</v>
      </c>
      <c r="B17" s="23">
        <v>1.3</v>
      </c>
      <c r="C17" s="23"/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</v>
      </c>
      <c r="AE17" s="28">
        <f t="shared" si="3"/>
        <v>1.3</v>
      </c>
    </row>
    <row r="18" spans="1:31" ht="15.75">
      <c r="A18" s="3" t="s">
        <v>1</v>
      </c>
      <c r="B18" s="23">
        <f>1407.7+248.7</f>
        <v>1656.4</v>
      </c>
      <c r="C18" s="23"/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>
        <v>538.7</v>
      </c>
      <c r="O18" s="28"/>
      <c r="P18" s="23"/>
      <c r="Q18" s="28"/>
      <c r="R18" s="23"/>
      <c r="S18" s="27"/>
      <c r="T18" s="27">
        <v>346.9</v>
      </c>
      <c r="U18" s="27"/>
      <c r="V18" s="23"/>
      <c r="W18" s="27">
        <v>429.4</v>
      </c>
      <c r="X18" s="27"/>
      <c r="Y18" s="27"/>
      <c r="Z18" s="23"/>
      <c r="AA18" s="23"/>
      <c r="AB18" s="23"/>
      <c r="AC18" s="23"/>
      <c r="AD18" s="28">
        <f t="shared" si="1"/>
        <v>1315</v>
      </c>
      <c r="AE18" s="28">
        <f t="shared" si="3"/>
        <v>341.4000000000001</v>
      </c>
    </row>
    <row r="19" spans="1:31" ht="15.75">
      <c r="A19" s="3" t="s">
        <v>2</v>
      </c>
      <c r="B19" s="23">
        <f>3229-248.7-0.7+44.8</f>
        <v>3024.4000000000005</v>
      </c>
      <c r="C19" s="23"/>
      <c r="D19" s="23"/>
      <c r="E19" s="23"/>
      <c r="F19" s="23"/>
      <c r="G19" s="23"/>
      <c r="H19" s="23"/>
      <c r="I19" s="23"/>
      <c r="J19" s="27"/>
      <c r="K19" s="23"/>
      <c r="L19" s="23"/>
      <c r="M19" s="23"/>
      <c r="N19" s="23"/>
      <c r="O19" s="28"/>
      <c r="P19" s="23"/>
      <c r="Q19" s="28"/>
      <c r="R19" s="23"/>
      <c r="S19" s="27"/>
      <c r="T19" s="27">
        <v>1.1</v>
      </c>
      <c r="U19" s="27"/>
      <c r="V19" s="23"/>
      <c r="W19" s="27">
        <v>76.7</v>
      </c>
      <c r="X19" s="27"/>
      <c r="Y19" s="27"/>
      <c r="Z19" s="23"/>
      <c r="AA19" s="23"/>
      <c r="AB19" s="23"/>
      <c r="AC19" s="23"/>
      <c r="AD19" s="28">
        <f t="shared" si="1"/>
        <v>77.8</v>
      </c>
      <c r="AE19" s="28">
        <f t="shared" si="3"/>
        <v>2946.6000000000004</v>
      </c>
    </row>
    <row r="20" spans="1:31" ht="15.75">
      <c r="A20" s="3" t="s">
        <v>17</v>
      </c>
      <c r="B20" s="23">
        <v>9.5</v>
      </c>
      <c r="C20" s="23"/>
      <c r="D20" s="23"/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>
        <v>4</v>
      </c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4</v>
      </c>
      <c r="AE20" s="28">
        <f t="shared" si="3"/>
        <v>5.5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66.49999999999773</v>
      </c>
      <c r="C22" s="23">
        <f t="shared" si="4"/>
        <v>0</v>
      </c>
      <c r="D22" s="23">
        <f t="shared" si="4"/>
        <v>0</v>
      </c>
      <c r="E22" s="23">
        <f t="shared" si="4"/>
        <v>0</v>
      </c>
      <c r="F22" s="23">
        <f t="shared" si="4"/>
        <v>0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0.2999999999999545</v>
      </c>
      <c r="O22" s="23">
        <f t="shared" si="4"/>
        <v>0</v>
      </c>
      <c r="P22" s="23">
        <f t="shared" si="4"/>
        <v>0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1.7000000000000686</v>
      </c>
      <c r="U22" s="23">
        <f t="shared" si="4"/>
        <v>0</v>
      </c>
      <c r="V22" s="23">
        <f t="shared" si="4"/>
        <v>0</v>
      </c>
      <c r="W22" s="23">
        <f t="shared" si="4"/>
        <v>3.0000000000000426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5.000000000000066</v>
      </c>
      <c r="AE22" s="28">
        <f t="shared" si="3"/>
        <v>61.49999999999766</v>
      </c>
    </row>
    <row r="23" spans="1:31" ht="15" customHeight="1">
      <c r="A23" s="4" t="s">
        <v>7</v>
      </c>
      <c r="B23" s="23">
        <v>16071.6</v>
      </c>
      <c r="C23" s="23"/>
      <c r="D23" s="23"/>
      <c r="E23" s="23"/>
      <c r="F23" s="23"/>
      <c r="G23" s="23"/>
      <c r="H23" s="23"/>
      <c r="I23" s="23"/>
      <c r="J23" s="27"/>
      <c r="K23" s="23"/>
      <c r="L23" s="23">
        <v>5329.2</v>
      </c>
      <c r="M23" s="23"/>
      <c r="N23" s="23"/>
      <c r="O23" s="28"/>
      <c r="P23" s="23"/>
      <c r="Q23" s="28"/>
      <c r="R23" s="28"/>
      <c r="S23" s="27"/>
      <c r="T23" s="27"/>
      <c r="U23" s="27">
        <v>6976.4</v>
      </c>
      <c r="V23" s="23">
        <v>310.1</v>
      </c>
      <c r="W23" s="27"/>
      <c r="X23" s="27"/>
      <c r="Y23" s="27"/>
      <c r="Z23" s="23"/>
      <c r="AA23" s="23"/>
      <c r="AB23" s="23"/>
      <c r="AC23" s="23"/>
      <c r="AD23" s="28">
        <f t="shared" si="1"/>
        <v>12615.699999999999</v>
      </c>
      <c r="AE23" s="28">
        <f t="shared" si="3"/>
        <v>3455.9000000000015</v>
      </c>
    </row>
    <row r="24" spans="1:32" ht="15.75">
      <c r="A24" s="3" t="s">
        <v>5</v>
      </c>
      <c r="B24" s="23">
        <v>12417.7</v>
      </c>
      <c r="C24" s="23"/>
      <c r="D24" s="23"/>
      <c r="E24" s="23"/>
      <c r="F24" s="23"/>
      <c r="G24" s="23"/>
      <c r="H24" s="23"/>
      <c r="I24" s="23"/>
      <c r="J24" s="27"/>
      <c r="K24" s="23"/>
      <c r="L24" s="23">
        <v>5127.2</v>
      </c>
      <c r="M24" s="23"/>
      <c r="N24" s="23"/>
      <c r="O24" s="28"/>
      <c r="P24" s="23"/>
      <c r="Q24" s="28"/>
      <c r="R24" s="23"/>
      <c r="S24" s="27"/>
      <c r="T24" s="27"/>
      <c r="U24" s="27">
        <f>6852.1-307</f>
        <v>6545.1</v>
      </c>
      <c r="V24" s="23">
        <v>310.1</v>
      </c>
      <c r="W24" s="27"/>
      <c r="X24" s="27"/>
      <c r="Y24" s="27"/>
      <c r="Z24" s="23"/>
      <c r="AA24" s="23"/>
      <c r="AB24" s="23"/>
      <c r="AC24" s="23"/>
      <c r="AD24" s="28">
        <f t="shared" si="1"/>
        <v>11982.4</v>
      </c>
      <c r="AE24" s="28">
        <f t="shared" si="3"/>
        <v>435.3000000000011</v>
      </c>
      <c r="AF24" s="6"/>
    </row>
    <row r="25" spans="1:31" ht="15.75">
      <c r="A25" s="3" t="s">
        <v>3</v>
      </c>
      <c r="B25" s="23">
        <v>535.8</v>
      </c>
      <c r="C25" s="23"/>
      <c r="D25" s="23"/>
      <c r="E25" s="23"/>
      <c r="F25" s="23"/>
      <c r="G25" s="23"/>
      <c r="H25" s="23"/>
      <c r="I25" s="23"/>
      <c r="J25" s="27"/>
      <c r="K25" s="23"/>
      <c r="L25" s="23"/>
      <c r="M25" s="23"/>
      <c r="N25" s="23"/>
      <c r="O25" s="28"/>
      <c r="P25" s="23"/>
      <c r="Q25" s="28"/>
      <c r="R25" s="23"/>
      <c r="S25" s="27"/>
      <c r="T25" s="27"/>
      <c r="U25" s="27">
        <v>15</v>
      </c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15</v>
      </c>
      <c r="AE25" s="28">
        <f t="shared" si="3"/>
        <v>520.8</v>
      </c>
    </row>
    <row r="26" spans="1:31" ht="15.75">
      <c r="A26" s="3" t="s">
        <v>1</v>
      </c>
      <c r="B26" s="23">
        <v>216.9</v>
      </c>
      <c r="C26" s="23"/>
      <c r="D26" s="23"/>
      <c r="E26" s="23"/>
      <c r="F26" s="23"/>
      <c r="G26" s="23"/>
      <c r="H26" s="23"/>
      <c r="I26" s="23"/>
      <c r="J26" s="27"/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>
        <v>50.7</v>
      </c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50.7</v>
      </c>
      <c r="AE26" s="28">
        <f t="shared" si="3"/>
        <v>166.2</v>
      </c>
    </row>
    <row r="27" spans="1:31" ht="15.75">
      <c r="A27" s="3" t="s">
        <v>2</v>
      </c>
      <c r="B27" s="23">
        <v>1668.2</v>
      </c>
      <c r="C27" s="23"/>
      <c r="D27" s="23"/>
      <c r="E27" s="23"/>
      <c r="F27" s="23"/>
      <c r="G27" s="23"/>
      <c r="H27" s="23"/>
      <c r="I27" s="23"/>
      <c r="J27" s="27"/>
      <c r="K27" s="23"/>
      <c r="L27" s="23"/>
      <c r="M27" s="23"/>
      <c r="N27" s="23"/>
      <c r="O27" s="28"/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0</v>
      </c>
      <c r="AE27" s="28">
        <f t="shared" si="3"/>
        <v>1668.2</v>
      </c>
    </row>
    <row r="28" spans="1:31" ht="15.75">
      <c r="A28" s="3" t="s">
        <v>17</v>
      </c>
      <c r="B28" s="23">
        <v>113.7</v>
      </c>
      <c r="C28" s="23"/>
      <c r="D28" s="23"/>
      <c r="E28" s="23"/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>
        <v>14.2</v>
      </c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14.2</v>
      </c>
      <c r="AE28" s="28">
        <f t="shared" si="3"/>
        <v>99.5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1119.2999999999993</v>
      </c>
      <c r="C30" s="23">
        <f t="shared" si="5"/>
        <v>0</v>
      </c>
      <c r="D30" s="23">
        <f t="shared" si="5"/>
        <v>0</v>
      </c>
      <c r="E30" s="23">
        <f t="shared" si="5"/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0</v>
      </c>
      <c r="L30" s="23">
        <f t="shared" si="5"/>
        <v>202</v>
      </c>
      <c r="M30" s="23">
        <f t="shared" si="5"/>
        <v>0</v>
      </c>
      <c r="N30" s="23">
        <f t="shared" si="5"/>
        <v>0</v>
      </c>
      <c r="O30" s="28">
        <f t="shared" si="5"/>
        <v>0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351.3999999999993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553.3999999999993</v>
      </c>
      <c r="AE30" s="28">
        <f>AE23-AE24-AE25-AE26-AE27-AE28-AE29</f>
        <v>565.9000000000003</v>
      </c>
    </row>
    <row r="31" spans="1:31" ht="15" customHeight="1">
      <c r="A31" s="4" t="s">
        <v>8</v>
      </c>
      <c r="B31" s="23">
        <f>377.6-182.6</f>
        <v>195.00000000000003</v>
      </c>
      <c r="C31" s="23"/>
      <c r="D31" s="23"/>
      <c r="E31" s="23"/>
      <c r="F31" s="23"/>
      <c r="G31" s="23"/>
      <c r="H31" s="23"/>
      <c r="I31" s="23"/>
      <c r="J31" s="27"/>
      <c r="K31" s="23"/>
      <c r="L31" s="23"/>
      <c r="M31" s="23">
        <v>128</v>
      </c>
      <c r="N31" s="23"/>
      <c r="O31" s="28">
        <v>-60.9</v>
      </c>
      <c r="P31" s="23"/>
      <c r="Q31" s="28"/>
      <c r="R31" s="23"/>
      <c r="S31" s="27"/>
      <c r="T31" s="27"/>
      <c r="U31" s="27">
        <v>102.5</v>
      </c>
      <c r="V31" s="27"/>
      <c r="W31" s="27">
        <v>11.8</v>
      </c>
      <c r="X31" s="27"/>
      <c r="Y31" s="27"/>
      <c r="Z31" s="23"/>
      <c r="AA31" s="23"/>
      <c r="AB31" s="23"/>
      <c r="AC31" s="23"/>
      <c r="AD31" s="28">
        <f t="shared" si="1"/>
        <v>181.4</v>
      </c>
      <c r="AE31" s="28">
        <f aca="true" t="shared" si="6" ref="AE31:AE36">B31+C31-AD31</f>
        <v>13.600000000000023</v>
      </c>
    </row>
    <row r="32" spans="1:31" ht="15.75">
      <c r="A32" s="3" t="s">
        <v>5</v>
      </c>
      <c r="B32" s="23">
        <f>238.8+65.9-132.2</f>
        <v>172.50000000000006</v>
      </c>
      <c r="C32" s="23"/>
      <c r="D32" s="23"/>
      <c r="E32" s="23"/>
      <c r="F32" s="23"/>
      <c r="G32" s="23"/>
      <c r="H32" s="23"/>
      <c r="I32" s="23"/>
      <c r="J32" s="27"/>
      <c r="K32" s="23"/>
      <c r="L32" s="23"/>
      <c r="M32" s="23">
        <v>128</v>
      </c>
      <c r="N32" s="23"/>
      <c r="O32" s="23">
        <v>-60.9</v>
      </c>
      <c r="P32" s="23"/>
      <c r="Q32" s="28"/>
      <c r="R32" s="23"/>
      <c r="S32" s="27"/>
      <c r="T32" s="27"/>
      <c r="U32" s="27">
        <v>102.5</v>
      </c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169.6</v>
      </c>
      <c r="AE32" s="28">
        <f t="shared" si="6"/>
        <v>2.9000000000000625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f>88.4-30.5-44.8</f>
        <v>13.100000000000009</v>
      </c>
      <c r="C34" s="23"/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>
        <v>4.5</v>
      </c>
      <c r="X34" s="27"/>
      <c r="Y34" s="27"/>
      <c r="Z34" s="23"/>
      <c r="AA34" s="23"/>
      <c r="AB34" s="23"/>
      <c r="AC34" s="23"/>
      <c r="AD34" s="28">
        <f t="shared" si="1"/>
        <v>4.5</v>
      </c>
      <c r="AE34" s="28">
        <f t="shared" si="6"/>
        <v>8.600000000000009</v>
      </c>
    </row>
    <row r="35" spans="1:31" ht="15.75">
      <c r="A35" s="3" t="s">
        <v>17</v>
      </c>
      <c r="B35" s="23">
        <f>35.4-35.4</f>
        <v>0</v>
      </c>
      <c r="C35" s="23"/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9.399999999999963</v>
      </c>
      <c r="C37" s="23">
        <f t="shared" si="7"/>
        <v>0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7.300000000000001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7.300000000000001</v>
      </c>
      <c r="AE37" s="28">
        <f>AE31-AE32-AE34-AE36-AE33-AE35</f>
        <v>2.0999999999999517</v>
      </c>
    </row>
    <row r="38" spans="1:31" ht="15" customHeight="1">
      <c r="A38" s="4" t="s">
        <v>35</v>
      </c>
      <c r="B38" s="23">
        <v>458.3</v>
      </c>
      <c r="C38" s="23"/>
      <c r="D38" s="23"/>
      <c r="E38" s="23"/>
      <c r="F38" s="23"/>
      <c r="G38" s="23"/>
      <c r="H38" s="23"/>
      <c r="I38" s="23"/>
      <c r="J38" s="27"/>
      <c r="K38" s="23"/>
      <c r="L38" s="23">
        <v>179.7</v>
      </c>
      <c r="M38" s="23"/>
      <c r="N38" s="23"/>
      <c r="O38" s="28"/>
      <c r="P38" s="23"/>
      <c r="Q38" s="28"/>
      <c r="R38" s="28"/>
      <c r="S38" s="27"/>
      <c r="T38" s="27"/>
      <c r="U38" s="27">
        <v>225.2</v>
      </c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404.9</v>
      </c>
      <c r="AE38" s="28">
        <f aca="true" t="shared" si="8" ref="AE38:AE43">B38+C38-AD38</f>
        <v>53.400000000000034</v>
      </c>
    </row>
    <row r="39" spans="1:32" ht="15.75">
      <c r="A39" s="3" t="s">
        <v>5</v>
      </c>
      <c r="B39" s="23">
        <v>393</v>
      </c>
      <c r="C39" s="23"/>
      <c r="D39" s="23"/>
      <c r="E39" s="23"/>
      <c r="F39" s="23"/>
      <c r="G39" s="23"/>
      <c r="H39" s="23"/>
      <c r="I39" s="23"/>
      <c r="J39" s="27"/>
      <c r="K39" s="23"/>
      <c r="L39" s="23">
        <v>179.7</v>
      </c>
      <c r="M39" s="23"/>
      <c r="N39" s="23"/>
      <c r="O39" s="28"/>
      <c r="P39" s="23"/>
      <c r="Q39" s="28"/>
      <c r="R39" s="23"/>
      <c r="S39" s="27"/>
      <c r="T39" s="27"/>
      <c r="U39" s="27">
        <v>201.3</v>
      </c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381</v>
      </c>
      <c r="AE39" s="28">
        <f t="shared" si="8"/>
        <v>12</v>
      </c>
      <c r="AF39" s="6"/>
    </row>
    <row r="40" spans="1:31" ht="15.75" hidden="1">
      <c r="A40" s="3" t="s">
        <v>3</v>
      </c>
      <c r="B40" s="23"/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3.6</v>
      </c>
      <c r="C41" s="23"/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0</v>
      </c>
      <c r="AE41" s="28">
        <f t="shared" si="8"/>
        <v>3.6</v>
      </c>
    </row>
    <row r="42" spans="1:31" ht="15.75">
      <c r="A42" s="3" t="s">
        <v>2</v>
      </c>
      <c r="B42" s="23">
        <v>48.1</v>
      </c>
      <c r="C42" s="23"/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>
        <v>23.1</v>
      </c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23.1</v>
      </c>
      <c r="AE42" s="28">
        <f t="shared" si="8"/>
        <v>25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13.600000000000009</v>
      </c>
      <c r="C44" s="23">
        <f t="shared" si="9"/>
        <v>0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0.7999999999999758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0.7999999999999758</v>
      </c>
      <c r="AE44" s="28">
        <f>AE38-AE39-AE40-AE41-AE42-AE43</f>
        <v>12.800000000000033</v>
      </c>
    </row>
    <row r="45" spans="1:31" ht="15" customHeight="1">
      <c r="A45" s="4" t="s">
        <v>15</v>
      </c>
      <c r="B45" s="37">
        <v>389.3</v>
      </c>
      <c r="C45" s="23"/>
      <c r="D45" s="23"/>
      <c r="E45" s="29"/>
      <c r="F45" s="29"/>
      <c r="G45" s="29"/>
      <c r="H45" s="29"/>
      <c r="I45" s="29"/>
      <c r="J45" s="30"/>
      <c r="K45" s="29"/>
      <c r="L45" s="29">
        <v>111.6</v>
      </c>
      <c r="M45" s="29"/>
      <c r="N45" s="29"/>
      <c r="O45" s="32"/>
      <c r="P45" s="29"/>
      <c r="Q45" s="29"/>
      <c r="R45" s="29"/>
      <c r="S45" s="30"/>
      <c r="T45" s="30"/>
      <c r="U45" s="29">
        <v>19.4</v>
      </c>
      <c r="V45" s="29"/>
      <c r="W45" s="30">
        <v>112.6</v>
      </c>
      <c r="X45" s="30"/>
      <c r="Y45" s="30"/>
      <c r="Z45" s="29"/>
      <c r="AA45" s="29"/>
      <c r="AB45" s="29"/>
      <c r="AC45" s="29"/>
      <c r="AD45" s="28">
        <f t="shared" si="1"/>
        <v>243.6</v>
      </c>
      <c r="AE45" s="28">
        <f>B45+C45-AD45</f>
        <v>145.70000000000002</v>
      </c>
    </row>
    <row r="46" spans="1:31" ht="15.75">
      <c r="A46" s="3" t="s">
        <v>1</v>
      </c>
      <c r="B46" s="23">
        <v>0</v>
      </c>
      <c r="C46" s="23"/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321.3</v>
      </c>
      <c r="C47" s="23"/>
      <c r="D47" s="23"/>
      <c r="E47" s="23"/>
      <c r="F47" s="23"/>
      <c r="G47" s="23"/>
      <c r="H47" s="23"/>
      <c r="I47" s="23"/>
      <c r="J47" s="27"/>
      <c r="K47" s="23"/>
      <c r="L47" s="23">
        <v>111.4</v>
      </c>
      <c r="M47" s="23"/>
      <c r="N47" s="23"/>
      <c r="O47" s="28"/>
      <c r="P47" s="23"/>
      <c r="Q47" s="23"/>
      <c r="R47" s="23"/>
      <c r="S47" s="27"/>
      <c r="T47" s="27"/>
      <c r="U47" s="23"/>
      <c r="V47" s="23"/>
      <c r="W47" s="27">
        <v>112.6</v>
      </c>
      <c r="X47" s="27"/>
      <c r="Y47" s="27"/>
      <c r="Z47" s="23"/>
      <c r="AA47" s="23"/>
      <c r="AB47" s="23"/>
      <c r="AC47" s="23"/>
      <c r="AD47" s="28">
        <f t="shared" si="1"/>
        <v>224</v>
      </c>
      <c r="AE47" s="28">
        <f>B47+C47-AD47</f>
        <v>97.30000000000001</v>
      </c>
    </row>
    <row r="48" spans="1:31" ht="15.75">
      <c r="A48" s="3" t="s">
        <v>26</v>
      </c>
      <c r="B48" s="23">
        <f>B45-B46-B47</f>
        <v>68</v>
      </c>
      <c r="C48" s="23">
        <f aca="true" t="shared" si="10" ref="C48:AB48">C45-C46-C47</f>
        <v>0</v>
      </c>
      <c r="D48" s="23">
        <f t="shared" si="10"/>
        <v>0</v>
      </c>
      <c r="E48" s="23">
        <f t="shared" si="10"/>
        <v>0</v>
      </c>
      <c r="F48" s="23">
        <f t="shared" si="10"/>
        <v>0</v>
      </c>
      <c r="G48" s="23">
        <f t="shared" si="10"/>
        <v>0</v>
      </c>
      <c r="H48" s="23">
        <f t="shared" si="10"/>
        <v>0</v>
      </c>
      <c r="I48" s="23">
        <f t="shared" si="10"/>
        <v>0</v>
      </c>
      <c r="J48" s="23">
        <f t="shared" si="10"/>
        <v>0</v>
      </c>
      <c r="K48" s="23">
        <f t="shared" si="10"/>
        <v>0</v>
      </c>
      <c r="L48" s="23">
        <f t="shared" si="10"/>
        <v>0.19999999999998863</v>
      </c>
      <c r="M48" s="23">
        <f t="shared" si="10"/>
        <v>0</v>
      </c>
      <c r="N48" s="23">
        <f t="shared" si="10"/>
        <v>0</v>
      </c>
      <c r="O48" s="23">
        <f t="shared" si="10"/>
        <v>0</v>
      </c>
      <c r="P48" s="23">
        <f t="shared" si="10"/>
        <v>0</v>
      </c>
      <c r="Q48" s="23">
        <f t="shared" si="10"/>
        <v>0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19.4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19.599999999999987</v>
      </c>
      <c r="AE48" s="28">
        <f>AE45-AE47-AE46</f>
        <v>48.400000000000006</v>
      </c>
    </row>
    <row r="49" spans="1:31" ht="15" customHeight="1">
      <c r="A49" s="4" t="s">
        <v>0</v>
      </c>
      <c r="B49" s="23">
        <v>2755.4</v>
      </c>
      <c r="C49" s="23"/>
      <c r="D49" s="23"/>
      <c r="E49" s="23"/>
      <c r="F49" s="23"/>
      <c r="G49" s="23"/>
      <c r="H49" s="23"/>
      <c r="I49" s="23"/>
      <c r="J49" s="27"/>
      <c r="K49" s="23"/>
      <c r="L49" s="23">
        <v>2618.9</v>
      </c>
      <c r="M49" s="23"/>
      <c r="N49" s="23"/>
      <c r="O49" s="28"/>
      <c r="P49" s="23"/>
      <c r="Q49" s="23"/>
      <c r="R49" s="23"/>
      <c r="S49" s="27"/>
      <c r="T49" s="27"/>
      <c r="U49" s="27"/>
      <c r="V49" s="23"/>
      <c r="W49" s="27"/>
      <c r="X49" s="27"/>
      <c r="Y49" s="27"/>
      <c r="Z49" s="23"/>
      <c r="AA49" s="23"/>
      <c r="AB49" s="23"/>
      <c r="AC49" s="23"/>
      <c r="AD49" s="28">
        <f t="shared" si="1"/>
        <v>2618.9</v>
      </c>
      <c r="AE49" s="28">
        <f aca="true" t="shared" si="11" ref="AE49:AE55">B49+C49-AD49</f>
        <v>136.5</v>
      </c>
    </row>
    <row r="50" spans="1:32" ht="15" customHeight="1">
      <c r="A50" s="4" t="s">
        <v>9</v>
      </c>
      <c r="B50" s="45">
        <v>3070.5</v>
      </c>
      <c r="C50" s="23"/>
      <c r="D50" s="23"/>
      <c r="E50" s="23"/>
      <c r="F50" s="23"/>
      <c r="G50" s="23"/>
      <c r="H50" s="23"/>
      <c r="I50" s="23"/>
      <c r="J50" s="27"/>
      <c r="K50" s="23"/>
      <c r="L50" s="23"/>
      <c r="M50" s="23"/>
      <c r="N50" s="23">
        <v>1347.1</v>
      </c>
      <c r="O50" s="28"/>
      <c r="P50" s="23"/>
      <c r="Q50" s="28">
        <v>62.9</v>
      </c>
      <c r="R50" s="23">
        <v>5.5</v>
      </c>
      <c r="S50" s="27"/>
      <c r="T50" s="27"/>
      <c r="U50" s="27">
        <v>1121.1</v>
      </c>
      <c r="V50" s="23">
        <v>3</v>
      </c>
      <c r="W50" s="27">
        <v>1.1</v>
      </c>
      <c r="X50" s="27">
        <v>2.6</v>
      </c>
      <c r="Y50" s="27"/>
      <c r="Z50" s="23"/>
      <c r="AA50" s="23"/>
      <c r="AB50" s="23"/>
      <c r="AC50" s="23"/>
      <c r="AD50" s="28">
        <f t="shared" si="1"/>
        <v>2543.2999999999997</v>
      </c>
      <c r="AE50" s="23">
        <f t="shared" si="11"/>
        <v>527.2000000000003</v>
      </c>
      <c r="AF50" s="6"/>
    </row>
    <row r="51" spans="1:32" ht="15.75">
      <c r="A51" s="3" t="s">
        <v>5</v>
      </c>
      <c r="B51" s="23">
        <v>2270.8</v>
      </c>
      <c r="C51" s="23"/>
      <c r="D51" s="23"/>
      <c r="E51" s="23"/>
      <c r="F51" s="23"/>
      <c r="G51" s="23"/>
      <c r="H51" s="23"/>
      <c r="I51" s="23"/>
      <c r="J51" s="27"/>
      <c r="K51" s="23"/>
      <c r="L51" s="23"/>
      <c r="M51" s="23"/>
      <c r="N51" s="23">
        <v>1119.5</v>
      </c>
      <c r="O51" s="28"/>
      <c r="P51" s="23"/>
      <c r="Q51" s="28"/>
      <c r="R51" s="23"/>
      <c r="S51" s="27"/>
      <c r="T51" s="27"/>
      <c r="U51" s="27">
        <v>1121.1</v>
      </c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2240.6</v>
      </c>
      <c r="AE51" s="23">
        <f t="shared" si="11"/>
        <v>30.200000000000273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v>247.4</v>
      </c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>
        <v>1</v>
      </c>
      <c r="R53" s="23"/>
      <c r="S53" s="27"/>
      <c r="T53" s="27"/>
      <c r="U53" s="27"/>
      <c r="V53" s="23"/>
      <c r="W53" s="27"/>
      <c r="X53" s="27">
        <v>2.5</v>
      </c>
      <c r="Y53" s="27"/>
      <c r="Z53" s="23"/>
      <c r="AA53" s="23"/>
      <c r="AB53" s="23"/>
      <c r="AC53" s="23"/>
      <c r="AD53" s="28">
        <f t="shared" si="1"/>
        <v>3.5</v>
      </c>
      <c r="AE53" s="23">
        <f t="shared" si="11"/>
        <v>243.9</v>
      </c>
    </row>
    <row r="54" spans="1:31" ht="15.75">
      <c r="A54" s="3" t="s">
        <v>17</v>
      </c>
      <c r="B54" s="37">
        <v>2.4</v>
      </c>
      <c r="C54" s="23"/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0</v>
      </c>
      <c r="AE54" s="23">
        <f t="shared" si="11"/>
        <v>2.4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549.8999999999999</v>
      </c>
      <c r="C56" s="23">
        <f t="shared" si="12"/>
        <v>0</v>
      </c>
      <c r="D56" s="23">
        <f t="shared" si="12"/>
        <v>0</v>
      </c>
      <c r="E56" s="23">
        <f t="shared" si="12"/>
        <v>0</v>
      </c>
      <c r="F56" s="23">
        <f t="shared" si="12"/>
        <v>0</v>
      </c>
      <c r="G56" s="23">
        <f t="shared" si="12"/>
        <v>0</v>
      </c>
      <c r="H56" s="23">
        <f t="shared" si="12"/>
        <v>0</v>
      </c>
      <c r="I56" s="23">
        <f t="shared" si="12"/>
        <v>0</v>
      </c>
      <c r="J56" s="23">
        <f t="shared" si="12"/>
        <v>0</v>
      </c>
      <c r="K56" s="23">
        <f t="shared" si="12"/>
        <v>0</v>
      </c>
      <c r="L56" s="23">
        <f t="shared" si="12"/>
        <v>0</v>
      </c>
      <c r="M56" s="23">
        <f t="shared" si="12"/>
        <v>0</v>
      </c>
      <c r="N56" s="23">
        <f t="shared" si="12"/>
        <v>227.5999999999999</v>
      </c>
      <c r="O56" s="23">
        <f t="shared" si="12"/>
        <v>0</v>
      </c>
      <c r="P56" s="23">
        <f t="shared" si="12"/>
        <v>0</v>
      </c>
      <c r="Q56" s="23">
        <f t="shared" si="12"/>
        <v>61.9</v>
      </c>
      <c r="R56" s="23">
        <f t="shared" si="12"/>
        <v>5.5</v>
      </c>
      <c r="S56" s="23">
        <f t="shared" si="12"/>
        <v>0</v>
      </c>
      <c r="T56" s="23">
        <f t="shared" si="12"/>
        <v>0</v>
      </c>
      <c r="U56" s="23">
        <f t="shared" si="12"/>
        <v>0</v>
      </c>
      <c r="V56" s="23">
        <f t="shared" si="12"/>
        <v>3</v>
      </c>
      <c r="W56" s="23">
        <f t="shared" si="12"/>
        <v>1.1</v>
      </c>
      <c r="X56" s="23">
        <f t="shared" si="12"/>
        <v>0.10000000000000009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299.1999999999998</v>
      </c>
      <c r="AE56" s="23">
        <f>AE50-AE51-AE53-AE55-AE52-AE54</f>
        <v>250.7</v>
      </c>
    </row>
    <row r="57" spans="1:31" ht="15" customHeight="1">
      <c r="A57" s="4" t="s">
        <v>10</v>
      </c>
      <c r="B57" s="23">
        <v>86.2</v>
      </c>
      <c r="C57" s="23"/>
      <c r="D57" s="23"/>
      <c r="E57" s="23"/>
      <c r="F57" s="23"/>
      <c r="G57" s="23"/>
      <c r="H57" s="23"/>
      <c r="I57" s="23"/>
      <c r="J57" s="27"/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0</v>
      </c>
      <c r="AE57" s="23">
        <f aca="true" t="shared" si="14" ref="AE57:AE63">B57+C57-AD57</f>
        <v>86.2</v>
      </c>
    </row>
    <row r="58" spans="1:31" ht="15" customHeight="1">
      <c r="A58" s="4" t="s">
        <v>11</v>
      </c>
      <c r="B58" s="23">
        <v>1031</v>
      </c>
      <c r="C58" s="23"/>
      <c r="D58" s="23"/>
      <c r="E58" s="23"/>
      <c r="F58" s="23"/>
      <c r="G58" s="23"/>
      <c r="H58" s="23"/>
      <c r="I58" s="23"/>
      <c r="J58" s="27"/>
      <c r="K58" s="23"/>
      <c r="L58" s="23"/>
      <c r="M58" s="23">
        <v>282.8</v>
      </c>
      <c r="N58" s="23"/>
      <c r="O58" s="28"/>
      <c r="P58" s="23"/>
      <c r="Q58" s="28"/>
      <c r="R58" s="23"/>
      <c r="S58" s="27"/>
      <c r="T58" s="27"/>
      <c r="U58" s="27"/>
      <c r="V58" s="23">
        <v>343.5</v>
      </c>
      <c r="W58" s="27">
        <v>104.6</v>
      </c>
      <c r="X58" s="27">
        <v>27.4</v>
      </c>
      <c r="Y58" s="27"/>
      <c r="Z58" s="23"/>
      <c r="AA58" s="23"/>
      <c r="AB58" s="23"/>
      <c r="AC58" s="23"/>
      <c r="AD58" s="28">
        <f t="shared" si="13"/>
        <v>758.3</v>
      </c>
      <c r="AE58" s="23">
        <f t="shared" si="14"/>
        <v>272.70000000000005</v>
      </c>
    </row>
    <row r="59" spans="1:32" ht="15.75">
      <c r="A59" s="3" t="s">
        <v>5</v>
      </c>
      <c r="B59" s="23">
        <v>643.9</v>
      </c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>
        <v>282.8</v>
      </c>
      <c r="N59" s="23"/>
      <c r="O59" s="28"/>
      <c r="P59" s="23"/>
      <c r="Q59" s="28"/>
      <c r="R59" s="23"/>
      <c r="S59" s="27"/>
      <c r="T59" s="27"/>
      <c r="U59" s="27"/>
      <c r="V59" s="23">
        <v>343.5</v>
      </c>
      <c r="W59" s="27"/>
      <c r="X59" s="27"/>
      <c r="Y59" s="27"/>
      <c r="Z59" s="23"/>
      <c r="AA59" s="23"/>
      <c r="AB59" s="23"/>
      <c r="AC59" s="23"/>
      <c r="AD59" s="28">
        <f t="shared" si="13"/>
        <v>626.3</v>
      </c>
      <c r="AE59" s="23">
        <f t="shared" si="14"/>
        <v>17.600000000000023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v>19.3</v>
      </c>
      <c r="C61" s="23"/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>
        <v>2.4</v>
      </c>
      <c r="X61" s="27"/>
      <c r="Y61" s="27"/>
      <c r="Z61" s="23"/>
      <c r="AA61" s="23"/>
      <c r="AB61" s="23"/>
      <c r="AC61" s="23"/>
      <c r="AD61" s="28">
        <f t="shared" si="13"/>
        <v>2.4</v>
      </c>
      <c r="AE61" s="23">
        <f t="shared" si="14"/>
        <v>16.900000000000002</v>
      </c>
      <c r="AF61" s="6"/>
    </row>
    <row r="62" spans="1:31" ht="15.75">
      <c r="A62" s="3" t="s">
        <v>2</v>
      </c>
      <c r="B62" s="23">
        <v>68.1</v>
      </c>
      <c r="C62" s="23"/>
      <c r="D62" s="23"/>
      <c r="E62" s="23"/>
      <c r="F62" s="23"/>
      <c r="G62" s="23"/>
      <c r="H62" s="23"/>
      <c r="I62" s="23"/>
      <c r="J62" s="27"/>
      <c r="K62" s="23"/>
      <c r="L62" s="23"/>
      <c r="M62" s="23"/>
      <c r="N62" s="23"/>
      <c r="O62" s="28"/>
      <c r="P62" s="23"/>
      <c r="Q62" s="23"/>
      <c r="R62" s="23"/>
      <c r="S62" s="27"/>
      <c r="T62" s="27"/>
      <c r="U62" s="27"/>
      <c r="V62" s="23"/>
      <c r="W62" s="27">
        <v>6</v>
      </c>
      <c r="X62" s="27"/>
      <c r="Y62" s="27"/>
      <c r="Z62" s="23"/>
      <c r="AA62" s="23"/>
      <c r="AB62" s="23"/>
      <c r="AC62" s="23"/>
      <c r="AD62" s="28">
        <f t="shared" si="13"/>
        <v>6</v>
      </c>
      <c r="AE62" s="23">
        <f t="shared" si="14"/>
        <v>62.099999999999994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299.7</v>
      </c>
      <c r="C64" s="23">
        <f t="shared" si="15"/>
        <v>0</v>
      </c>
      <c r="D64" s="23">
        <f t="shared" si="15"/>
        <v>0</v>
      </c>
      <c r="E64" s="23">
        <f t="shared" si="15"/>
        <v>0</v>
      </c>
      <c r="F64" s="23">
        <f t="shared" si="15"/>
        <v>0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23">
        <f t="shared" si="15"/>
        <v>0</v>
      </c>
      <c r="K64" s="23">
        <f t="shared" si="15"/>
        <v>0</v>
      </c>
      <c r="L64" s="23">
        <f t="shared" si="15"/>
        <v>0</v>
      </c>
      <c r="M64" s="23">
        <f t="shared" si="15"/>
        <v>0</v>
      </c>
      <c r="N64" s="23">
        <f t="shared" si="15"/>
        <v>0</v>
      </c>
      <c r="O64" s="23">
        <f t="shared" si="15"/>
        <v>0</v>
      </c>
      <c r="P64" s="23">
        <f t="shared" si="15"/>
        <v>0</v>
      </c>
      <c r="Q64" s="23">
        <f t="shared" si="15"/>
        <v>0</v>
      </c>
      <c r="R64" s="23">
        <f t="shared" si="15"/>
        <v>0</v>
      </c>
      <c r="S64" s="23">
        <f t="shared" si="15"/>
        <v>0</v>
      </c>
      <c r="T64" s="23">
        <f t="shared" si="15"/>
        <v>0</v>
      </c>
      <c r="U64" s="23">
        <f t="shared" si="15"/>
        <v>0</v>
      </c>
      <c r="V64" s="23">
        <f t="shared" si="15"/>
        <v>0</v>
      </c>
      <c r="W64" s="23">
        <f t="shared" si="15"/>
        <v>96.19999999999999</v>
      </c>
      <c r="X64" s="23">
        <f t="shared" si="15"/>
        <v>27.4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123.6</v>
      </c>
      <c r="AE64" s="23">
        <f>AE58-AE59-AE62-AE63-AE61-AE60</f>
        <v>176.10000000000002</v>
      </c>
    </row>
    <row r="65" spans="1:31" ht="31.5">
      <c r="A65" s="4" t="s">
        <v>34</v>
      </c>
      <c r="B65" s="23">
        <v>215.5</v>
      </c>
      <c r="C65" s="23"/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0</v>
      </c>
      <c r="AE65" s="31">
        <f aca="true" t="shared" si="16" ref="AE65:AE75">B65+C65-AD65</f>
        <v>215.5</v>
      </c>
    </row>
    <row r="66" spans="1:31" ht="15.75">
      <c r="A66" s="4" t="s">
        <v>43</v>
      </c>
      <c r="B66" s="23">
        <v>6.4</v>
      </c>
      <c r="C66" s="23"/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</v>
      </c>
      <c r="AE66" s="31">
        <f t="shared" si="16"/>
        <v>6.4</v>
      </c>
    </row>
    <row r="67" spans="1:48" ht="31.5" hidden="1">
      <c r="A67" s="4" t="s">
        <v>22</v>
      </c>
      <c r="B67" s="23"/>
      <c r="C67" s="29"/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0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v>342</v>
      </c>
      <c r="C68" s="23"/>
      <c r="D68" s="23"/>
      <c r="E68" s="23"/>
      <c r="F68" s="23"/>
      <c r="G68" s="23"/>
      <c r="H68" s="23"/>
      <c r="I68" s="23"/>
      <c r="J68" s="27"/>
      <c r="K68" s="23"/>
      <c r="L68" s="23"/>
      <c r="M68" s="23"/>
      <c r="N68" s="23"/>
      <c r="O68" s="23"/>
      <c r="P68" s="23"/>
      <c r="Q68" s="28"/>
      <c r="R68" s="23"/>
      <c r="S68" s="27"/>
      <c r="T68" s="27"/>
      <c r="U68" s="27"/>
      <c r="V68" s="23"/>
      <c r="W68" s="27"/>
      <c r="X68" s="27"/>
      <c r="Y68" s="27"/>
      <c r="Z68" s="23"/>
      <c r="AA68" s="23"/>
      <c r="AB68" s="23"/>
      <c r="AC68" s="23"/>
      <c r="AD68" s="28">
        <f t="shared" si="13"/>
        <v>0</v>
      </c>
      <c r="AE68" s="31">
        <f t="shared" si="16"/>
        <v>342</v>
      </c>
    </row>
    <row r="69" spans="1:31" ht="15" customHeight="1">
      <c r="A69" s="3" t="s">
        <v>5</v>
      </c>
      <c r="B69" s="23">
        <v>11.5</v>
      </c>
      <c r="C69" s="23"/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0</v>
      </c>
      <c r="AE69" s="31">
        <f t="shared" si="16"/>
        <v>11.5</v>
      </c>
    </row>
    <row r="70" spans="1:31" ht="15" customHeight="1">
      <c r="A70" s="3" t="s">
        <v>2</v>
      </c>
      <c r="B70" s="23">
        <v>43.3</v>
      </c>
      <c r="C70" s="23"/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0</v>
      </c>
      <c r="AE70" s="31">
        <f t="shared" si="16"/>
        <v>43.3</v>
      </c>
    </row>
    <row r="71" spans="1:31" s="11" customFormat="1" ht="31.5">
      <c r="A71" s="12" t="s">
        <v>21</v>
      </c>
      <c r="B71" s="23">
        <v>77.3</v>
      </c>
      <c r="C71" s="23"/>
      <c r="D71" s="23"/>
      <c r="E71" s="29"/>
      <c r="F71" s="29"/>
      <c r="G71" s="29"/>
      <c r="H71" s="29"/>
      <c r="I71" s="29"/>
      <c r="J71" s="30"/>
      <c r="K71" s="29"/>
      <c r="L71" s="29"/>
      <c r="M71" s="29">
        <v>21.4</v>
      </c>
      <c r="N71" s="29"/>
      <c r="O71" s="29">
        <v>1.2</v>
      </c>
      <c r="P71" s="29"/>
      <c r="Q71" s="32"/>
      <c r="R71" s="29"/>
      <c r="S71" s="30"/>
      <c r="T71" s="30"/>
      <c r="U71" s="29"/>
      <c r="V71" s="30">
        <v>34.6</v>
      </c>
      <c r="W71" s="30"/>
      <c r="X71" s="30"/>
      <c r="Y71" s="30"/>
      <c r="Z71" s="29"/>
      <c r="AA71" s="29"/>
      <c r="AB71" s="29"/>
      <c r="AC71" s="29"/>
      <c r="AD71" s="28">
        <f t="shared" si="13"/>
        <v>57.2</v>
      </c>
      <c r="AE71" s="31">
        <f t="shared" si="16"/>
        <v>20.099999999999994</v>
      </c>
    </row>
    <row r="72" spans="1:31" s="11" customFormat="1" ht="15.75">
      <c r="A72" s="3" t="s">
        <v>5</v>
      </c>
      <c r="B72" s="23">
        <v>57.2</v>
      </c>
      <c r="C72" s="23"/>
      <c r="D72" s="23"/>
      <c r="E72" s="29"/>
      <c r="F72" s="29"/>
      <c r="G72" s="29"/>
      <c r="H72" s="29"/>
      <c r="I72" s="29"/>
      <c r="J72" s="30"/>
      <c r="K72" s="29"/>
      <c r="L72" s="29"/>
      <c r="M72" s="29">
        <v>21.4</v>
      </c>
      <c r="N72" s="29"/>
      <c r="O72" s="29">
        <v>1.2</v>
      </c>
      <c r="P72" s="29"/>
      <c r="Q72" s="32"/>
      <c r="R72" s="29"/>
      <c r="S72" s="30"/>
      <c r="T72" s="30"/>
      <c r="U72" s="29"/>
      <c r="V72" s="30">
        <v>34.6</v>
      </c>
      <c r="W72" s="30"/>
      <c r="X72" s="30"/>
      <c r="Y72" s="30"/>
      <c r="Z72" s="29"/>
      <c r="AA72" s="29"/>
      <c r="AB72" s="29"/>
      <c r="AC72" s="29"/>
      <c r="AD72" s="28">
        <f t="shared" si="13"/>
        <v>57.2</v>
      </c>
      <c r="AE72" s="31">
        <f t="shared" si="16"/>
        <v>0</v>
      </c>
    </row>
    <row r="73" spans="1:31" s="11" customFormat="1" ht="15.75">
      <c r="A73" s="3" t="s">
        <v>2</v>
      </c>
      <c r="B73" s="23">
        <v>4.2</v>
      </c>
      <c r="C73" s="23"/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/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0</v>
      </c>
      <c r="AE73" s="31">
        <f t="shared" si="16"/>
        <v>4.2</v>
      </c>
    </row>
    <row r="74" spans="1:31" s="11" customFormat="1" ht="15.75">
      <c r="A74" s="12" t="s">
        <v>42</v>
      </c>
      <c r="B74" s="23">
        <v>0</v>
      </c>
      <c r="C74" s="29"/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>
      <c r="A81" s="4" t="s">
        <v>40</v>
      </c>
      <c r="B81" s="23">
        <v>99.3</v>
      </c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99.3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33.3</v>
      </c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33.3</v>
      </c>
      <c r="AF84" s="11"/>
    </row>
    <row r="85" spans="1:32" ht="15.75" hidden="1">
      <c r="A85" s="4" t="s">
        <v>39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51933.500000000015</v>
      </c>
      <c r="C87" s="43">
        <f t="shared" si="18"/>
        <v>0</v>
      </c>
      <c r="D87" s="43">
        <f t="shared" si="18"/>
        <v>0</v>
      </c>
      <c r="E87" s="43">
        <f t="shared" si="18"/>
        <v>0</v>
      </c>
      <c r="F87" s="43">
        <f t="shared" si="18"/>
        <v>0</v>
      </c>
      <c r="G87" s="43">
        <f t="shared" si="18"/>
        <v>0</v>
      </c>
      <c r="H87" s="43">
        <f t="shared" si="18"/>
        <v>0</v>
      </c>
      <c r="I87" s="43">
        <f t="shared" si="18"/>
        <v>0</v>
      </c>
      <c r="J87" s="43">
        <f t="shared" si="18"/>
        <v>0</v>
      </c>
      <c r="K87" s="43">
        <f t="shared" si="18"/>
        <v>59.599999999999994</v>
      </c>
      <c r="L87" s="43">
        <f t="shared" si="18"/>
        <v>17108.5</v>
      </c>
      <c r="M87" s="43">
        <f t="shared" si="18"/>
        <v>641.1</v>
      </c>
      <c r="N87" s="43">
        <f t="shared" si="18"/>
        <v>1886.1</v>
      </c>
      <c r="O87" s="43">
        <f t="shared" si="18"/>
        <v>-59.3</v>
      </c>
      <c r="P87" s="43">
        <f t="shared" si="18"/>
        <v>11.9</v>
      </c>
      <c r="Q87" s="43">
        <f t="shared" si="18"/>
        <v>73.2</v>
      </c>
      <c r="R87" s="43">
        <f t="shared" si="18"/>
        <v>28.2</v>
      </c>
      <c r="S87" s="43">
        <f t="shared" si="18"/>
        <v>0</v>
      </c>
      <c r="T87" s="43">
        <f t="shared" si="18"/>
        <v>475.40000000000003</v>
      </c>
      <c r="U87" s="43">
        <f t="shared" si="18"/>
        <v>19116.4</v>
      </c>
      <c r="V87" s="43">
        <f t="shared" si="18"/>
        <v>1696.1</v>
      </c>
      <c r="W87" s="43">
        <f t="shared" si="18"/>
        <v>769.1</v>
      </c>
      <c r="X87" s="43">
        <f>X10+X15+X23+X31+X45+X49+X50+X57+X58+X65+X67+X68+X71+X74+X75+X76+X81+X82+X83+X84+X38</f>
        <v>54.2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41860.50000000001</v>
      </c>
      <c r="AE87" s="60">
        <f>AE10+AE15+AE23+AE31+AE45+AE49+AE50+AE57+AE58+AE65+AE67+AE68+AE71+AE74+AE75+AE76+AE81+AE82+AE83+AE84+AE66+AE38+AE85</f>
        <v>10073.000000000002</v>
      </c>
    </row>
    <row r="88" spans="1:31" ht="15.75">
      <c r="A88" s="3" t="s">
        <v>5</v>
      </c>
      <c r="B88" s="23">
        <f aca="true" t="shared" si="19" ref="B88:AB88">B11+B16+B24+B32+B51+B59+B69+B39+B72</f>
        <v>37696.50000000001</v>
      </c>
      <c r="C88" s="23">
        <f t="shared" si="19"/>
        <v>0</v>
      </c>
      <c r="D88" s="23">
        <f t="shared" si="19"/>
        <v>0</v>
      </c>
      <c r="E88" s="23">
        <f t="shared" si="19"/>
        <v>0</v>
      </c>
      <c r="F88" s="23">
        <f t="shared" si="19"/>
        <v>0</v>
      </c>
      <c r="G88" s="23">
        <f t="shared" si="19"/>
        <v>0</v>
      </c>
      <c r="H88" s="23">
        <f t="shared" si="19"/>
        <v>0</v>
      </c>
      <c r="I88" s="23">
        <f t="shared" si="19"/>
        <v>0</v>
      </c>
      <c r="J88" s="23">
        <f t="shared" si="19"/>
        <v>0</v>
      </c>
      <c r="K88" s="23">
        <f t="shared" si="19"/>
        <v>59.599999999999994</v>
      </c>
      <c r="L88" s="23">
        <f t="shared" si="19"/>
        <v>14169.5</v>
      </c>
      <c r="M88" s="23">
        <f t="shared" si="19"/>
        <v>638.1999999999999</v>
      </c>
      <c r="N88" s="23">
        <f t="shared" si="19"/>
        <v>1119.5</v>
      </c>
      <c r="O88" s="23">
        <f t="shared" si="19"/>
        <v>-59.699999999999996</v>
      </c>
      <c r="P88" s="23">
        <f t="shared" si="19"/>
        <v>1.6</v>
      </c>
      <c r="Q88" s="23">
        <f t="shared" si="19"/>
        <v>0</v>
      </c>
      <c r="R88" s="23">
        <f t="shared" si="19"/>
        <v>0</v>
      </c>
      <c r="S88" s="23">
        <f t="shared" si="19"/>
        <v>0</v>
      </c>
      <c r="T88" s="23">
        <f t="shared" si="19"/>
        <v>61.4</v>
      </c>
      <c r="U88" s="23">
        <f t="shared" si="19"/>
        <v>18615.8</v>
      </c>
      <c r="V88" s="23">
        <f t="shared" si="19"/>
        <v>1522.6</v>
      </c>
      <c r="W88" s="23">
        <f t="shared" si="19"/>
        <v>0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36128.5</v>
      </c>
      <c r="AE88" s="28">
        <f>B88+C88-AD88</f>
        <v>1568.0000000000073</v>
      </c>
    </row>
    <row r="89" spans="1:31" ht="15.75">
      <c r="A89" s="3" t="s">
        <v>2</v>
      </c>
      <c r="B89" s="23">
        <f aca="true" t="shared" si="20" ref="B89:X89">B12+B19+B27+B34+B53+B62+B42+B73+B70</f>
        <v>5365.100000000001</v>
      </c>
      <c r="C89" s="23">
        <f t="shared" si="20"/>
        <v>0</v>
      </c>
      <c r="D89" s="23">
        <f t="shared" si="20"/>
        <v>0</v>
      </c>
      <c r="E89" s="23">
        <f t="shared" si="20"/>
        <v>0</v>
      </c>
      <c r="F89" s="23">
        <f t="shared" si="20"/>
        <v>0</v>
      </c>
      <c r="G89" s="23">
        <f t="shared" si="20"/>
        <v>0</v>
      </c>
      <c r="H89" s="23">
        <f t="shared" si="20"/>
        <v>0</v>
      </c>
      <c r="I89" s="23">
        <f t="shared" si="20"/>
        <v>0</v>
      </c>
      <c r="J89" s="23">
        <f t="shared" si="20"/>
        <v>0</v>
      </c>
      <c r="K89" s="23">
        <f t="shared" si="20"/>
        <v>0</v>
      </c>
      <c r="L89" s="23">
        <f t="shared" si="20"/>
        <v>0</v>
      </c>
      <c r="M89" s="23">
        <f t="shared" si="20"/>
        <v>0</v>
      </c>
      <c r="N89" s="23">
        <f t="shared" si="20"/>
        <v>0</v>
      </c>
      <c r="O89" s="23">
        <f t="shared" si="20"/>
        <v>0</v>
      </c>
      <c r="P89" s="23">
        <f t="shared" si="20"/>
        <v>0</v>
      </c>
      <c r="Q89" s="23">
        <f t="shared" si="20"/>
        <v>1</v>
      </c>
      <c r="R89" s="23">
        <f t="shared" si="20"/>
        <v>0</v>
      </c>
      <c r="S89" s="23">
        <f t="shared" si="20"/>
        <v>0</v>
      </c>
      <c r="T89" s="23">
        <f t="shared" si="20"/>
        <v>1.1</v>
      </c>
      <c r="U89" s="23">
        <f t="shared" si="20"/>
        <v>23.1</v>
      </c>
      <c r="V89" s="23">
        <f t="shared" si="20"/>
        <v>125</v>
      </c>
      <c r="W89" s="23">
        <f t="shared" si="20"/>
        <v>87.2</v>
      </c>
      <c r="X89" s="23">
        <f t="shared" si="20"/>
        <v>2.5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239.89999999999998</v>
      </c>
      <c r="AE89" s="28">
        <f>B89+C89-AD89</f>
        <v>5125.200000000002</v>
      </c>
    </row>
    <row r="90" spans="1:31" ht="15.75">
      <c r="A90" s="3" t="s">
        <v>3</v>
      </c>
      <c r="B90" s="23">
        <f aca="true" t="shared" si="21" ref="B90:AB90">B17+B25+B40+B60</f>
        <v>537.0999999999999</v>
      </c>
      <c r="C90" s="23">
        <f t="shared" si="21"/>
        <v>0</v>
      </c>
      <c r="D90" s="23">
        <f t="shared" si="21"/>
        <v>0</v>
      </c>
      <c r="E90" s="23">
        <f t="shared" si="21"/>
        <v>0</v>
      </c>
      <c r="F90" s="23">
        <f t="shared" si="21"/>
        <v>0</v>
      </c>
      <c r="G90" s="23">
        <f t="shared" si="21"/>
        <v>0</v>
      </c>
      <c r="H90" s="23">
        <f t="shared" si="21"/>
        <v>0</v>
      </c>
      <c r="I90" s="23">
        <f t="shared" si="21"/>
        <v>0</v>
      </c>
      <c r="J90" s="23">
        <f t="shared" si="21"/>
        <v>0</v>
      </c>
      <c r="K90" s="23">
        <f t="shared" si="21"/>
        <v>0</v>
      </c>
      <c r="L90" s="23">
        <f t="shared" si="21"/>
        <v>0</v>
      </c>
      <c r="M90" s="23">
        <f t="shared" si="21"/>
        <v>0</v>
      </c>
      <c r="N90" s="23">
        <f t="shared" si="21"/>
        <v>0</v>
      </c>
      <c r="O90" s="23">
        <f t="shared" si="21"/>
        <v>0</v>
      </c>
      <c r="P90" s="23">
        <f t="shared" si="21"/>
        <v>0</v>
      </c>
      <c r="Q90" s="23">
        <f t="shared" si="21"/>
        <v>0</v>
      </c>
      <c r="R90" s="23">
        <f t="shared" si="21"/>
        <v>0</v>
      </c>
      <c r="S90" s="23">
        <f t="shared" si="21"/>
        <v>0</v>
      </c>
      <c r="T90" s="23">
        <f t="shared" si="21"/>
        <v>0</v>
      </c>
      <c r="U90" s="23">
        <f t="shared" si="21"/>
        <v>15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15</v>
      </c>
      <c r="AE90" s="28">
        <f>B90+C90-AD90</f>
        <v>522.0999999999999</v>
      </c>
    </row>
    <row r="91" spans="1:31" ht="15.75">
      <c r="A91" s="3" t="s">
        <v>1</v>
      </c>
      <c r="B91" s="23">
        <f aca="true" t="shared" si="22" ref="B91:X91">B18+B26+B61+B33+B41+B52+B46</f>
        <v>1896.2</v>
      </c>
      <c r="C91" s="23">
        <f t="shared" si="22"/>
        <v>0</v>
      </c>
      <c r="D91" s="23">
        <f t="shared" si="22"/>
        <v>0</v>
      </c>
      <c r="E91" s="23">
        <f t="shared" si="22"/>
        <v>0</v>
      </c>
      <c r="F91" s="23">
        <f t="shared" si="22"/>
        <v>0</v>
      </c>
      <c r="G91" s="23">
        <f t="shared" si="22"/>
        <v>0</v>
      </c>
      <c r="H91" s="23">
        <f t="shared" si="22"/>
        <v>0</v>
      </c>
      <c r="I91" s="23">
        <f t="shared" si="22"/>
        <v>0</v>
      </c>
      <c r="J91" s="23">
        <f t="shared" si="22"/>
        <v>0</v>
      </c>
      <c r="K91" s="23">
        <f t="shared" si="22"/>
        <v>0</v>
      </c>
      <c r="L91" s="23">
        <f t="shared" si="22"/>
        <v>0</v>
      </c>
      <c r="M91" s="23">
        <f t="shared" si="22"/>
        <v>0</v>
      </c>
      <c r="N91" s="23">
        <f t="shared" si="22"/>
        <v>538.7</v>
      </c>
      <c r="O91" s="23">
        <f t="shared" si="22"/>
        <v>0</v>
      </c>
      <c r="P91" s="23">
        <f t="shared" si="22"/>
        <v>0</v>
      </c>
      <c r="Q91" s="23">
        <f t="shared" si="22"/>
        <v>0</v>
      </c>
      <c r="R91" s="23">
        <f t="shared" si="22"/>
        <v>0</v>
      </c>
      <c r="S91" s="23">
        <f t="shared" si="22"/>
        <v>0</v>
      </c>
      <c r="T91" s="23">
        <f t="shared" si="22"/>
        <v>346.9</v>
      </c>
      <c r="U91" s="23">
        <f t="shared" si="22"/>
        <v>50.7</v>
      </c>
      <c r="V91" s="23">
        <f t="shared" si="22"/>
        <v>0</v>
      </c>
      <c r="W91" s="23">
        <f t="shared" si="22"/>
        <v>431.79999999999995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1368.1</v>
      </c>
      <c r="AE91" s="28">
        <f>B91+C91-AD91</f>
        <v>528.1000000000001</v>
      </c>
    </row>
    <row r="92" spans="1:31" ht="15.75">
      <c r="A92" s="3" t="s">
        <v>17</v>
      </c>
      <c r="B92" s="23">
        <f aca="true" t="shared" si="23" ref="B92:AB92">B20+B28+B47+B35+B54+B13</f>
        <v>446.9</v>
      </c>
      <c r="C92" s="23">
        <f t="shared" si="23"/>
        <v>0</v>
      </c>
      <c r="D92" s="23">
        <f t="shared" si="23"/>
        <v>0</v>
      </c>
      <c r="E92" s="23">
        <f t="shared" si="23"/>
        <v>0</v>
      </c>
      <c r="F92" s="23">
        <f t="shared" si="23"/>
        <v>0</v>
      </c>
      <c r="G92" s="23">
        <f t="shared" si="23"/>
        <v>0</v>
      </c>
      <c r="H92" s="23">
        <f t="shared" si="23"/>
        <v>0</v>
      </c>
      <c r="I92" s="23">
        <f t="shared" si="23"/>
        <v>0</v>
      </c>
      <c r="J92" s="23">
        <f t="shared" si="23"/>
        <v>0</v>
      </c>
      <c r="K92" s="23">
        <f t="shared" si="23"/>
        <v>0</v>
      </c>
      <c r="L92" s="23">
        <f t="shared" si="23"/>
        <v>111.4</v>
      </c>
      <c r="M92" s="23">
        <f t="shared" si="23"/>
        <v>0</v>
      </c>
      <c r="N92" s="23">
        <f t="shared" si="23"/>
        <v>0</v>
      </c>
      <c r="O92" s="23">
        <f t="shared" si="23"/>
        <v>0</v>
      </c>
      <c r="P92" s="23">
        <f t="shared" si="23"/>
        <v>0</v>
      </c>
      <c r="Q92" s="23">
        <f t="shared" si="23"/>
        <v>0</v>
      </c>
      <c r="R92" s="23">
        <f t="shared" si="23"/>
        <v>0</v>
      </c>
      <c r="S92" s="23">
        <f t="shared" si="23"/>
        <v>0</v>
      </c>
      <c r="T92" s="23">
        <f t="shared" si="23"/>
        <v>4</v>
      </c>
      <c r="U92" s="23">
        <f t="shared" si="23"/>
        <v>14.2</v>
      </c>
      <c r="V92" s="23">
        <f t="shared" si="23"/>
        <v>0</v>
      </c>
      <c r="W92" s="23">
        <f t="shared" si="23"/>
        <v>112.6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242.2</v>
      </c>
      <c r="AE92" s="28">
        <f>B92+C92-AD92</f>
        <v>204.7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0</v>
      </c>
      <c r="E96" s="54">
        <f aca="true" t="shared" si="24" ref="E96:Y96">E87+D96</f>
        <v>0</v>
      </c>
      <c r="F96" s="54">
        <f t="shared" si="24"/>
        <v>0</v>
      </c>
      <c r="G96" s="54">
        <f t="shared" si="24"/>
        <v>0</v>
      </c>
      <c r="H96" s="54">
        <f t="shared" si="24"/>
        <v>0</v>
      </c>
      <c r="I96" s="54">
        <f t="shared" si="24"/>
        <v>0</v>
      </c>
      <c r="J96" s="54">
        <f t="shared" si="24"/>
        <v>0</v>
      </c>
      <c r="K96" s="54">
        <f t="shared" si="24"/>
        <v>59.599999999999994</v>
      </c>
      <c r="L96" s="54">
        <f t="shared" si="24"/>
        <v>17168.1</v>
      </c>
      <c r="M96" s="54">
        <f t="shared" si="24"/>
        <v>17809.199999999997</v>
      </c>
      <c r="N96" s="54">
        <f t="shared" si="24"/>
        <v>19695.299999999996</v>
      </c>
      <c r="O96" s="54">
        <f t="shared" si="24"/>
        <v>19635.999999999996</v>
      </c>
      <c r="P96" s="54">
        <f t="shared" si="24"/>
        <v>19647.899999999998</v>
      </c>
      <c r="Q96" s="54">
        <f t="shared" si="24"/>
        <v>19721.1</v>
      </c>
      <c r="R96" s="54">
        <f t="shared" si="24"/>
        <v>19749.3</v>
      </c>
      <c r="S96" s="54">
        <f t="shared" si="24"/>
        <v>19749.3</v>
      </c>
      <c r="T96" s="54">
        <f t="shared" si="24"/>
        <v>20224.7</v>
      </c>
      <c r="U96" s="54">
        <f t="shared" si="24"/>
        <v>39341.100000000006</v>
      </c>
      <c r="V96" s="54">
        <f t="shared" si="24"/>
        <v>41037.200000000004</v>
      </c>
      <c r="W96" s="54">
        <f t="shared" si="24"/>
        <v>41806.3</v>
      </c>
      <c r="X96" s="54">
        <f t="shared" si="24"/>
        <v>41860.5</v>
      </c>
      <c r="Y96" s="54">
        <f t="shared" si="24"/>
        <v>41860.5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tabSelected="1" view="pageBreakPreview" zoomScale="75" zoomScaleNormal="75" zoomScaleSheetLayoutView="75" workbookViewId="0" topLeftCell="A1">
      <pane xSplit="3" ySplit="9" topLeftCell="D1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59" sqref="D5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4" t="s">
        <v>12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</row>
    <row r="2" spans="1:31" ht="22.5" customHeight="1">
      <c r="A2" s="65" t="s">
        <v>48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49</v>
      </c>
      <c r="C4" s="9" t="s">
        <v>19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8">
        <v>13</v>
      </c>
      <c r="M4" s="8">
        <v>14</v>
      </c>
      <c r="N4" s="8">
        <v>17</v>
      </c>
      <c r="O4" s="8">
        <v>18</v>
      </c>
      <c r="P4" s="8">
        <v>19</v>
      </c>
      <c r="Q4" s="8">
        <v>20</v>
      </c>
      <c r="R4" s="8">
        <v>21</v>
      </c>
      <c r="S4" s="19">
        <v>24</v>
      </c>
      <c r="T4" s="19">
        <v>25</v>
      </c>
      <c r="U4" s="8">
        <v>26</v>
      </c>
      <c r="V4" s="19">
        <v>27</v>
      </c>
      <c r="W4" s="19">
        <v>28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36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2633.4</v>
      </c>
      <c r="C8" s="41">
        <v>7174.5</v>
      </c>
      <c r="D8" s="44">
        <v>2633.4</v>
      </c>
      <c r="E8" s="56"/>
      <c r="F8" s="56"/>
      <c r="G8" s="56"/>
      <c r="H8" s="56"/>
      <c r="I8" s="56"/>
      <c r="J8" s="57"/>
      <c r="K8" s="56"/>
      <c r="L8" s="56"/>
      <c r="M8" s="56"/>
      <c r="N8" s="56"/>
      <c r="O8" s="56"/>
      <c r="P8" s="56"/>
      <c r="Q8" s="56"/>
      <c r="R8" s="56"/>
      <c r="S8" s="58"/>
      <c r="T8" s="58"/>
      <c r="U8" s="56"/>
      <c r="V8" s="57"/>
      <c r="W8" s="57"/>
      <c r="X8" s="57"/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54027.6</v>
      </c>
      <c r="C9" s="25">
        <f>C10+C15+C23+C31+C45+C49+C50+C57+C58+C67+C68+C81+C71+C74+C76+C75+C65+C82+C83+C84+C66+C38+C85</f>
        <v>10073.000000000002</v>
      </c>
      <c r="D9" s="25">
        <f aca="true" t="shared" si="0" ref="D9:Y9">D10+D15+D23+D31+D45+D49+D50+D57+D58+D67+D68+D81+D71+D74+D76+D75+D65+D82+D84+D83+D38+D85+D66</f>
        <v>3132.8999999999996</v>
      </c>
      <c r="E9" s="25">
        <f t="shared" si="0"/>
        <v>0</v>
      </c>
      <c r="F9" s="25">
        <f t="shared" si="0"/>
        <v>0</v>
      </c>
      <c r="G9" s="25">
        <f t="shared" si="0"/>
        <v>0</v>
      </c>
      <c r="H9" s="25">
        <f t="shared" si="0"/>
        <v>0</v>
      </c>
      <c r="I9" s="25">
        <f t="shared" si="0"/>
        <v>0</v>
      </c>
      <c r="J9" s="25">
        <f t="shared" si="0"/>
        <v>0</v>
      </c>
      <c r="K9" s="25">
        <f t="shared" si="0"/>
        <v>0</v>
      </c>
      <c r="L9" s="25">
        <f t="shared" si="0"/>
        <v>0</v>
      </c>
      <c r="M9" s="25">
        <f t="shared" si="0"/>
        <v>0</v>
      </c>
      <c r="N9" s="25">
        <f t="shared" si="0"/>
        <v>0</v>
      </c>
      <c r="O9" s="25">
        <f t="shared" si="0"/>
        <v>0</v>
      </c>
      <c r="P9" s="25">
        <f t="shared" si="0"/>
        <v>0</v>
      </c>
      <c r="Q9" s="25">
        <f t="shared" si="0"/>
        <v>0</v>
      </c>
      <c r="R9" s="25">
        <f t="shared" si="0"/>
        <v>0</v>
      </c>
      <c r="S9" s="25">
        <f t="shared" si="0"/>
        <v>0</v>
      </c>
      <c r="T9" s="25">
        <f t="shared" si="0"/>
        <v>0</v>
      </c>
      <c r="U9" s="25">
        <f t="shared" si="0"/>
        <v>0</v>
      </c>
      <c r="V9" s="25">
        <f t="shared" si="0"/>
        <v>0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3132.8999999999996</v>
      </c>
      <c r="AE9" s="51">
        <f>AE10+AE15+AE23+AE31+AE45+AE49+AE50+AE57+AE58+AE67+AE68+AE71+AE81+AE74+AE76+AE75+AE65+AE82+AE84+AE83+AE66+AE38+AE85</f>
        <v>60967.7</v>
      </c>
      <c r="AG9" s="50"/>
    </row>
    <row r="10" spans="1:31" ht="15.75">
      <c r="A10" s="4" t="s">
        <v>4</v>
      </c>
      <c r="B10" s="23">
        <v>3747.9</v>
      </c>
      <c r="C10" s="23">
        <v>649.7</v>
      </c>
      <c r="D10" s="23">
        <v>11.3</v>
      </c>
      <c r="E10" s="23"/>
      <c r="F10" s="23"/>
      <c r="G10" s="23"/>
      <c r="H10" s="23"/>
      <c r="I10" s="23"/>
      <c r="J10" s="26"/>
      <c r="K10" s="23"/>
      <c r="L10" s="23"/>
      <c r="M10" s="23"/>
      <c r="N10" s="23"/>
      <c r="O10" s="28"/>
      <c r="P10" s="23"/>
      <c r="Q10" s="23"/>
      <c r="R10" s="23"/>
      <c r="S10" s="27"/>
      <c r="T10" s="27"/>
      <c r="U10" s="27"/>
      <c r="V10" s="23"/>
      <c r="W10" s="28"/>
      <c r="X10" s="27"/>
      <c r="Y10" s="27"/>
      <c r="Z10" s="23"/>
      <c r="AA10" s="23"/>
      <c r="AB10" s="23"/>
      <c r="AC10" s="23"/>
      <c r="AD10" s="23">
        <f aca="true" t="shared" si="1" ref="AD10:AD55">SUM(D10:AB10)</f>
        <v>11.3</v>
      </c>
      <c r="AE10" s="28">
        <f>B10+C10-AD10</f>
        <v>4386.3</v>
      </c>
    </row>
    <row r="11" spans="1:31" ht="15.75">
      <c r="A11" s="3" t="s">
        <v>5</v>
      </c>
      <c r="B11" s="23">
        <v>3134.2</v>
      </c>
      <c r="C11" s="23">
        <v>399.3</v>
      </c>
      <c r="D11" s="23"/>
      <c r="E11" s="23"/>
      <c r="F11" s="23"/>
      <c r="G11" s="23"/>
      <c r="H11" s="23"/>
      <c r="I11" s="23"/>
      <c r="J11" s="27"/>
      <c r="K11" s="23"/>
      <c r="L11" s="23"/>
      <c r="M11" s="23"/>
      <c r="N11" s="23"/>
      <c r="O11" s="28"/>
      <c r="P11" s="23"/>
      <c r="Q11" s="23"/>
      <c r="R11" s="23"/>
      <c r="S11" s="27"/>
      <c r="T11" s="27"/>
      <c r="U11" s="27"/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0</v>
      </c>
      <c r="AE11" s="28">
        <f>B11+C11-AD11</f>
        <v>3533.5</v>
      </c>
    </row>
    <row r="12" spans="1:31" ht="15.75">
      <c r="A12" s="3" t="s">
        <v>2</v>
      </c>
      <c r="B12" s="37">
        <v>259.3</v>
      </c>
      <c r="C12" s="23">
        <v>123.3</v>
      </c>
      <c r="D12" s="23"/>
      <c r="E12" s="23"/>
      <c r="F12" s="23"/>
      <c r="G12" s="23"/>
      <c r="H12" s="23"/>
      <c r="I12" s="23"/>
      <c r="J12" s="27"/>
      <c r="K12" s="23"/>
      <c r="L12" s="23"/>
      <c r="M12" s="23"/>
      <c r="N12" s="23"/>
      <c r="O12" s="28"/>
      <c r="P12" s="23"/>
      <c r="Q12" s="23"/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0</v>
      </c>
      <c r="AE12" s="28">
        <f>B12+C12-AD12</f>
        <v>382.6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354.40000000000026</v>
      </c>
      <c r="C14" s="23">
        <f t="shared" si="2"/>
        <v>127.10000000000004</v>
      </c>
      <c r="D14" s="23">
        <f t="shared" si="2"/>
        <v>11.3</v>
      </c>
      <c r="E14" s="23">
        <f t="shared" si="2"/>
        <v>0</v>
      </c>
      <c r="F14" s="23">
        <f t="shared" si="2"/>
        <v>0</v>
      </c>
      <c r="G14" s="23">
        <f t="shared" si="2"/>
        <v>0</v>
      </c>
      <c r="H14" s="23">
        <f t="shared" si="2"/>
        <v>0</v>
      </c>
      <c r="I14" s="23">
        <f t="shared" si="2"/>
        <v>0</v>
      </c>
      <c r="J14" s="23">
        <f t="shared" si="2"/>
        <v>0</v>
      </c>
      <c r="K14" s="23">
        <f t="shared" si="2"/>
        <v>0</v>
      </c>
      <c r="L14" s="23">
        <f t="shared" si="2"/>
        <v>0</v>
      </c>
      <c r="M14" s="23">
        <f t="shared" si="2"/>
        <v>0</v>
      </c>
      <c r="N14" s="23">
        <f t="shared" si="2"/>
        <v>0</v>
      </c>
      <c r="O14" s="23">
        <f t="shared" si="2"/>
        <v>0</v>
      </c>
      <c r="P14" s="23">
        <f t="shared" si="2"/>
        <v>0</v>
      </c>
      <c r="Q14" s="23">
        <f t="shared" si="2"/>
        <v>0</v>
      </c>
      <c r="R14" s="23">
        <f t="shared" si="2"/>
        <v>0</v>
      </c>
      <c r="S14" s="23">
        <f t="shared" si="2"/>
        <v>0</v>
      </c>
      <c r="T14" s="23">
        <f t="shared" si="2"/>
        <v>0</v>
      </c>
      <c r="U14" s="23">
        <f t="shared" si="2"/>
        <v>0</v>
      </c>
      <c r="V14" s="23">
        <f t="shared" si="2"/>
        <v>0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11.3</v>
      </c>
      <c r="AE14" s="28">
        <f>AE10-AE11-AE12-AE13</f>
        <v>470.20000000000016</v>
      </c>
    </row>
    <row r="15" spans="1:31" ht="15" customHeight="1">
      <c r="A15" s="4" t="s">
        <v>6</v>
      </c>
      <c r="B15" s="23">
        <v>23347.8</v>
      </c>
      <c r="C15" s="23">
        <v>4015.5</v>
      </c>
      <c r="D15" s="45"/>
      <c r="E15" s="45"/>
      <c r="F15" s="23"/>
      <c r="G15" s="23"/>
      <c r="H15" s="23"/>
      <c r="I15" s="23"/>
      <c r="J15" s="27"/>
      <c r="K15" s="23"/>
      <c r="L15" s="23"/>
      <c r="M15" s="23"/>
      <c r="N15" s="23"/>
      <c r="O15" s="28"/>
      <c r="P15" s="23"/>
      <c r="Q15" s="28"/>
      <c r="R15" s="23"/>
      <c r="S15" s="27"/>
      <c r="T15" s="27"/>
      <c r="U15" s="27"/>
      <c r="V15" s="23"/>
      <c r="W15" s="27"/>
      <c r="X15" s="27"/>
      <c r="Y15" s="27"/>
      <c r="Z15" s="23"/>
      <c r="AA15" s="23"/>
      <c r="AB15" s="23"/>
      <c r="AC15" s="23"/>
      <c r="AD15" s="28">
        <f t="shared" si="1"/>
        <v>0</v>
      </c>
      <c r="AE15" s="28">
        <f aca="true" t="shared" si="3" ref="AE15:AE29">B15+C15-AD15</f>
        <v>27363.3</v>
      </c>
    </row>
    <row r="16" spans="1:32" ht="15.75">
      <c r="A16" s="3" t="s">
        <v>5</v>
      </c>
      <c r="B16" s="23">
        <v>18591.6</v>
      </c>
      <c r="C16" s="23">
        <v>659.2</v>
      </c>
      <c r="D16" s="23"/>
      <c r="E16" s="23"/>
      <c r="F16" s="23"/>
      <c r="G16" s="23"/>
      <c r="H16" s="23"/>
      <c r="I16" s="23"/>
      <c r="J16" s="27"/>
      <c r="K16" s="23"/>
      <c r="L16" s="23"/>
      <c r="M16" s="23"/>
      <c r="N16" s="23"/>
      <c r="O16" s="28"/>
      <c r="P16" s="23"/>
      <c r="Q16" s="28"/>
      <c r="R16" s="23"/>
      <c r="S16" s="27"/>
      <c r="T16" s="27"/>
      <c r="U16" s="27"/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0</v>
      </c>
      <c r="AE16" s="28">
        <f t="shared" si="3"/>
        <v>19250.8</v>
      </c>
      <c r="AF16" s="6"/>
    </row>
    <row r="17" spans="1:31" ht="15.75">
      <c r="A17" s="3" t="s">
        <v>3</v>
      </c>
      <c r="B17" s="23">
        <v>1.7</v>
      </c>
      <c r="C17" s="23">
        <v>1.3</v>
      </c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</v>
      </c>
      <c r="AE17" s="28">
        <f t="shared" si="3"/>
        <v>3</v>
      </c>
    </row>
    <row r="18" spans="1:31" ht="15.75">
      <c r="A18" s="3" t="s">
        <v>1</v>
      </c>
      <c r="B18" s="23">
        <v>1342.7</v>
      </c>
      <c r="C18" s="23">
        <v>341.4</v>
      </c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0</v>
      </c>
      <c r="AE18" s="28">
        <f t="shared" si="3"/>
        <v>1684.1</v>
      </c>
    </row>
    <row r="19" spans="1:31" ht="15.75">
      <c r="A19" s="3" t="s">
        <v>2</v>
      </c>
      <c r="B19" s="23">
        <v>3319.9</v>
      </c>
      <c r="C19" s="23">
        <v>2946.6</v>
      </c>
      <c r="D19" s="23"/>
      <c r="E19" s="23"/>
      <c r="F19" s="23"/>
      <c r="G19" s="23"/>
      <c r="H19" s="23"/>
      <c r="I19" s="23"/>
      <c r="J19" s="27"/>
      <c r="K19" s="23"/>
      <c r="L19" s="23"/>
      <c r="M19" s="23"/>
      <c r="N19" s="23"/>
      <c r="O19" s="28"/>
      <c r="P19" s="23"/>
      <c r="Q19" s="28"/>
      <c r="R19" s="23"/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0</v>
      </c>
      <c r="AE19" s="28">
        <f t="shared" si="3"/>
        <v>6266.5</v>
      </c>
    </row>
    <row r="20" spans="1:31" ht="15.75">
      <c r="A20" s="3" t="s">
        <v>17</v>
      </c>
      <c r="B20" s="23">
        <v>11.2</v>
      </c>
      <c r="C20" s="23">
        <v>5.5</v>
      </c>
      <c r="D20" s="23"/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0</v>
      </c>
      <c r="AE20" s="28">
        <f t="shared" si="3"/>
        <v>16.7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80.700000000001</v>
      </c>
      <c r="C22" s="23">
        <f t="shared" si="4"/>
        <v>61.5</v>
      </c>
      <c r="D22" s="23">
        <f t="shared" si="4"/>
        <v>0</v>
      </c>
      <c r="E22" s="23">
        <f t="shared" si="4"/>
        <v>0</v>
      </c>
      <c r="F22" s="23">
        <f t="shared" si="4"/>
        <v>0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0</v>
      </c>
      <c r="O22" s="23">
        <f t="shared" si="4"/>
        <v>0</v>
      </c>
      <c r="P22" s="23">
        <f t="shared" si="4"/>
        <v>0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0</v>
      </c>
      <c r="AE22" s="28">
        <f t="shared" si="3"/>
        <v>142.200000000001</v>
      </c>
    </row>
    <row r="23" spans="1:31" ht="15" customHeight="1">
      <c r="A23" s="4" t="s">
        <v>7</v>
      </c>
      <c r="B23" s="23">
        <v>16071.6</v>
      </c>
      <c r="C23" s="23">
        <v>3455.9</v>
      </c>
      <c r="D23" s="23">
        <v>574.9</v>
      </c>
      <c r="E23" s="23"/>
      <c r="F23" s="23"/>
      <c r="G23" s="23"/>
      <c r="H23" s="23"/>
      <c r="I23" s="23"/>
      <c r="J23" s="27"/>
      <c r="K23" s="23"/>
      <c r="L23" s="23"/>
      <c r="M23" s="23"/>
      <c r="N23" s="23"/>
      <c r="O23" s="28"/>
      <c r="P23" s="23"/>
      <c r="Q23" s="28"/>
      <c r="R23" s="28"/>
      <c r="S23" s="27"/>
      <c r="T23" s="27"/>
      <c r="U23" s="27"/>
      <c r="V23" s="23"/>
      <c r="W23" s="27"/>
      <c r="X23" s="27"/>
      <c r="Y23" s="27"/>
      <c r="Z23" s="23"/>
      <c r="AA23" s="23"/>
      <c r="AB23" s="23"/>
      <c r="AC23" s="23"/>
      <c r="AD23" s="28">
        <f t="shared" si="1"/>
        <v>574.9</v>
      </c>
      <c r="AE23" s="28">
        <f t="shared" si="3"/>
        <v>18952.6</v>
      </c>
    </row>
    <row r="24" spans="1:32" ht="15.75">
      <c r="A24" s="3" t="s">
        <v>5</v>
      </c>
      <c r="B24" s="23">
        <v>12159</v>
      </c>
      <c r="C24" s="23">
        <v>435.3</v>
      </c>
      <c r="D24" s="23"/>
      <c r="E24" s="23"/>
      <c r="F24" s="23"/>
      <c r="G24" s="23"/>
      <c r="H24" s="23"/>
      <c r="I24" s="23"/>
      <c r="J24" s="27"/>
      <c r="K24" s="23"/>
      <c r="L24" s="23"/>
      <c r="M24" s="23"/>
      <c r="N24" s="23"/>
      <c r="O24" s="28"/>
      <c r="P24" s="23"/>
      <c r="Q24" s="28"/>
      <c r="R24" s="23"/>
      <c r="S24" s="27"/>
      <c r="T24" s="27"/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0</v>
      </c>
      <c r="AE24" s="28">
        <f t="shared" si="3"/>
        <v>12594.3</v>
      </c>
      <c r="AF24" s="6"/>
    </row>
    <row r="25" spans="1:31" ht="15.75">
      <c r="A25" s="3" t="s">
        <v>3</v>
      </c>
      <c r="B25" s="23">
        <v>514.1</v>
      </c>
      <c r="C25" s="23">
        <v>520.8</v>
      </c>
      <c r="D25" s="23">
        <v>99.7</v>
      </c>
      <c r="E25" s="23"/>
      <c r="F25" s="23"/>
      <c r="G25" s="23"/>
      <c r="H25" s="23"/>
      <c r="I25" s="23"/>
      <c r="J25" s="27"/>
      <c r="K25" s="23"/>
      <c r="L25" s="23"/>
      <c r="M25" s="23"/>
      <c r="N25" s="23"/>
      <c r="O25" s="28"/>
      <c r="P25" s="23"/>
      <c r="Q25" s="28"/>
      <c r="R25" s="23"/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99.7</v>
      </c>
      <c r="AE25" s="28">
        <f t="shared" si="3"/>
        <v>935.2</v>
      </c>
    </row>
    <row r="26" spans="1:31" ht="15.75">
      <c r="A26" s="3" t="s">
        <v>1</v>
      </c>
      <c r="B26" s="23">
        <v>218.7</v>
      </c>
      <c r="C26" s="23">
        <v>166.2</v>
      </c>
      <c r="D26" s="23">
        <v>162.6</v>
      </c>
      <c r="E26" s="23"/>
      <c r="F26" s="23"/>
      <c r="G26" s="23"/>
      <c r="H26" s="23"/>
      <c r="I26" s="23"/>
      <c r="J26" s="27"/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162.6</v>
      </c>
      <c r="AE26" s="28">
        <f t="shared" si="3"/>
        <v>222.29999999999998</v>
      </c>
    </row>
    <row r="27" spans="1:31" ht="15.75">
      <c r="A27" s="3" t="s">
        <v>2</v>
      </c>
      <c r="B27" s="23">
        <v>2140.4</v>
      </c>
      <c r="C27" s="23">
        <v>1668.2</v>
      </c>
      <c r="D27" s="23">
        <v>36.6</v>
      </c>
      <c r="E27" s="23"/>
      <c r="F27" s="23"/>
      <c r="G27" s="23"/>
      <c r="H27" s="23"/>
      <c r="I27" s="23"/>
      <c r="J27" s="27"/>
      <c r="K27" s="23"/>
      <c r="L27" s="23"/>
      <c r="M27" s="23"/>
      <c r="N27" s="23"/>
      <c r="O27" s="28"/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36.6</v>
      </c>
      <c r="AE27" s="28">
        <f t="shared" si="3"/>
        <v>3772.0000000000005</v>
      </c>
    </row>
    <row r="28" spans="1:31" ht="15.75">
      <c r="A28" s="3" t="s">
        <v>17</v>
      </c>
      <c r="B28" s="23">
        <v>113.8</v>
      </c>
      <c r="C28" s="23">
        <v>99.5</v>
      </c>
      <c r="D28" s="23">
        <v>80.1</v>
      </c>
      <c r="E28" s="23"/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80.1</v>
      </c>
      <c r="AE28" s="28">
        <f t="shared" si="3"/>
        <v>133.20000000000002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925.6000000000006</v>
      </c>
      <c r="C30" s="23">
        <f t="shared" si="5"/>
        <v>565.9000000000003</v>
      </c>
      <c r="D30" s="23">
        <f t="shared" si="5"/>
        <v>195.9</v>
      </c>
      <c r="E30" s="23">
        <f t="shared" si="5"/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0</v>
      </c>
      <c r="L30" s="23">
        <f t="shared" si="5"/>
        <v>0</v>
      </c>
      <c r="M30" s="23">
        <f t="shared" si="5"/>
        <v>0</v>
      </c>
      <c r="N30" s="23">
        <f t="shared" si="5"/>
        <v>0</v>
      </c>
      <c r="O30" s="28">
        <f t="shared" si="5"/>
        <v>0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195.9</v>
      </c>
      <c r="AE30" s="28">
        <f>AE23-AE24-AE25-AE26-AE27-AE28-AE29</f>
        <v>1295.5999999999988</v>
      </c>
    </row>
    <row r="31" spans="1:31" ht="15" customHeight="1">
      <c r="A31" s="4" t="s">
        <v>8</v>
      </c>
      <c r="B31" s="23">
        <v>201.7</v>
      </c>
      <c r="C31" s="23">
        <v>13.6</v>
      </c>
      <c r="D31" s="23"/>
      <c r="E31" s="23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7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aca="true" t="shared" si="6" ref="AE31:AE36">B31+C31-AD31</f>
        <v>215.29999999999998</v>
      </c>
    </row>
    <row r="32" spans="1:31" ht="15.75">
      <c r="A32" s="3" t="s">
        <v>5</v>
      </c>
      <c r="B32" s="23">
        <v>106.1</v>
      </c>
      <c r="C32" s="23">
        <v>2.9</v>
      </c>
      <c r="D32" s="23"/>
      <c r="E32" s="23"/>
      <c r="F32" s="23"/>
      <c r="G32" s="23"/>
      <c r="H32" s="23"/>
      <c r="I32" s="23"/>
      <c r="J32" s="27"/>
      <c r="K32" s="23"/>
      <c r="L32" s="23"/>
      <c r="M32" s="23"/>
      <c r="N32" s="23"/>
      <c r="O32" s="23"/>
      <c r="P32" s="23"/>
      <c r="Q32" s="28"/>
      <c r="R32" s="23"/>
      <c r="S32" s="27"/>
      <c r="T32" s="27"/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0</v>
      </c>
      <c r="AE32" s="28">
        <f t="shared" si="6"/>
        <v>109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62.2</v>
      </c>
      <c r="C34" s="23">
        <v>8.6</v>
      </c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0</v>
      </c>
      <c r="AE34" s="28">
        <f t="shared" si="6"/>
        <v>70.8</v>
      </c>
    </row>
    <row r="35" spans="1:31" ht="15.75">
      <c r="A35" s="3" t="s">
        <v>17</v>
      </c>
      <c r="B35" s="23">
        <v>17.9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17.9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15.499999999999993</v>
      </c>
      <c r="C37" s="23">
        <f t="shared" si="7"/>
        <v>2.0999999999999996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0</v>
      </c>
      <c r="AE37" s="28">
        <f>AE31-AE32-AE34-AE36-AE33-AE35</f>
        <v>17.599999999999987</v>
      </c>
    </row>
    <row r="38" spans="1:31" ht="15" customHeight="1">
      <c r="A38" s="4" t="s">
        <v>35</v>
      </c>
      <c r="B38" s="23">
        <v>458.3</v>
      </c>
      <c r="C38" s="23">
        <v>53.4</v>
      </c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8"/>
      <c r="R38" s="28"/>
      <c r="S38" s="27"/>
      <c r="T38" s="27"/>
      <c r="U38" s="27"/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aca="true" t="shared" si="8" ref="AE38:AE43">B38+C38-AD38</f>
        <v>511.7</v>
      </c>
    </row>
    <row r="39" spans="1:32" ht="15.75">
      <c r="A39" s="3" t="s">
        <v>5</v>
      </c>
      <c r="B39" s="23">
        <v>393</v>
      </c>
      <c r="C39" s="23">
        <v>12</v>
      </c>
      <c r="D39" s="23"/>
      <c r="E39" s="23"/>
      <c r="F39" s="23"/>
      <c r="G39" s="23"/>
      <c r="H39" s="23"/>
      <c r="I39" s="23"/>
      <c r="J39" s="27"/>
      <c r="K39" s="23"/>
      <c r="L39" s="23"/>
      <c r="M39" s="23"/>
      <c r="N39" s="23"/>
      <c r="O39" s="28"/>
      <c r="P39" s="23"/>
      <c r="Q39" s="28"/>
      <c r="R39" s="23"/>
      <c r="S39" s="27"/>
      <c r="T39" s="27"/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0</v>
      </c>
      <c r="AE39" s="28">
        <f t="shared" si="8"/>
        <v>405</v>
      </c>
      <c r="AF39" s="6"/>
    </row>
    <row r="40" spans="1:31" ht="15.75" hidden="1">
      <c r="A40" s="3" t="s">
        <v>3</v>
      </c>
      <c r="B40" s="23"/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3.7</v>
      </c>
      <c r="C41" s="23">
        <v>3.6</v>
      </c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0</v>
      </c>
      <c r="AE41" s="28">
        <f t="shared" si="8"/>
        <v>7.300000000000001</v>
      </c>
    </row>
    <row r="42" spans="1:31" ht="15.75">
      <c r="A42" s="3" t="s">
        <v>2</v>
      </c>
      <c r="B42" s="23">
        <v>48.1</v>
      </c>
      <c r="C42" s="23">
        <v>25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0</v>
      </c>
      <c r="AE42" s="28">
        <f t="shared" si="8"/>
        <v>73.1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13.500000000000007</v>
      </c>
      <c r="C44" s="23">
        <f t="shared" si="9"/>
        <v>12.799999999999997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0</v>
      </c>
      <c r="AE44" s="28">
        <f>AE38-AE39-AE40-AE41-AE42-AE43</f>
        <v>26.299999999999997</v>
      </c>
    </row>
    <row r="45" spans="1:31" ht="15" customHeight="1">
      <c r="A45" s="4" t="s">
        <v>15</v>
      </c>
      <c r="B45" s="37">
        <v>389.1</v>
      </c>
      <c r="C45" s="23">
        <v>145.7</v>
      </c>
      <c r="D45" s="23">
        <v>0.9</v>
      </c>
      <c r="E45" s="29"/>
      <c r="F45" s="29"/>
      <c r="G45" s="29"/>
      <c r="H45" s="29"/>
      <c r="I45" s="29"/>
      <c r="J45" s="30"/>
      <c r="K45" s="29"/>
      <c r="L45" s="29"/>
      <c r="M45" s="29"/>
      <c r="N45" s="29"/>
      <c r="O45" s="32"/>
      <c r="P45" s="29"/>
      <c r="Q45" s="29"/>
      <c r="R45" s="29"/>
      <c r="S45" s="30"/>
      <c r="T45" s="30"/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0.9</v>
      </c>
      <c r="AE45" s="28">
        <f>B45+C45-AD45</f>
        <v>533.9</v>
      </c>
    </row>
    <row r="46" spans="1:31" ht="15.75">
      <c r="A46" s="3" t="s">
        <v>1</v>
      </c>
      <c r="B46" s="23"/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346.5</v>
      </c>
      <c r="C47" s="23">
        <v>97.3</v>
      </c>
      <c r="D47" s="23">
        <v>0.9</v>
      </c>
      <c r="E47" s="23"/>
      <c r="F47" s="23"/>
      <c r="G47" s="23"/>
      <c r="H47" s="23"/>
      <c r="I47" s="23"/>
      <c r="J47" s="27"/>
      <c r="K47" s="23"/>
      <c r="L47" s="23"/>
      <c r="M47" s="23"/>
      <c r="N47" s="23"/>
      <c r="O47" s="28"/>
      <c r="P47" s="23"/>
      <c r="Q47" s="23"/>
      <c r="R47" s="23"/>
      <c r="S47" s="27"/>
      <c r="T47" s="27"/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0.9</v>
      </c>
      <c r="AE47" s="28">
        <f>B47+C47-AD47</f>
        <v>442.90000000000003</v>
      </c>
    </row>
    <row r="48" spans="1:31" ht="15.75">
      <c r="A48" s="3" t="s">
        <v>26</v>
      </c>
      <c r="B48" s="23">
        <f aca="true" t="shared" si="10" ref="B48:AB48">B45-B46-B47</f>
        <v>42.60000000000002</v>
      </c>
      <c r="C48" s="23">
        <f t="shared" si="10"/>
        <v>48.39999999999999</v>
      </c>
      <c r="D48" s="23">
        <f t="shared" si="10"/>
        <v>0</v>
      </c>
      <c r="E48" s="23">
        <f t="shared" si="10"/>
        <v>0</v>
      </c>
      <c r="F48" s="23">
        <f t="shared" si="10"/>
        <v>0</v>
      </c>
      <c r="G48" s="23">
        <f t="shared" si="10"/>
        <v>0</v>
      </c>
      <c r="H48" s="23">
        <f t="shared" si="10"/>
        <v>0</v>
      </c>
      <c r="I48" s="23">
        <f t="shared" si="10"/>
        <v>0</v>
      </c>
      <c r="J48" s="23">
        <f t="shared" si="10"/>
        <v>0</v>
      </c>
      <c r="K48" s="23">
        <f t="shared" si="10"/>
        <v>0</v>
      </c>
      <c r="L48" s="23">
        <f t="shared" si="10"/>
        <v>0</v>
      </c>
      <c r="M48" s="23">
        <f t="shared" si="10"/>
        <v>0</v>
      </c>
      <c r="N48" s="23">
        <f t="shared" si="10"/>
        <v>0</v>
      </c>
      <c r="O48" s="23">
        <f t="shared" si="10"/>
        <v>0</v>
      </c>
      <c r="P48" s="23">
        <f t="shared" si="10"/>
        <v>0</v>
      </c>
      <c r="Q48" s="23">
        <f t="shared" si="10"/>
        <v>0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0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0</v>
      </c>
      <c r="AE48" s="28">
        <f>AE45-AE47-AE46</f>
        <v>90.99999999999994</v>
      </c>
    </row>
    <row r="49" spans="1:31" ht="15" customHeight="1">
      <c r="A49" s="4" t="s">
        <v>0</v>
      </c>
      <c r="B49" s="23">
        <v>2755.3</v>
      </c>
      <c r="C49" s="23">
        <v>136.5</v>
      </c>
      <c r="D49" s="23">
        <v>2514.7</v>
      </c>
      <c r="E49" s="23"/>
      <c r="F49" s="23"/>
      <c r="G49" s="23"/>
      <c r="H49" s="23"/>
      <c r="I49" s="23"/>
      <c r="J49" s="27"/>
      <c r="K49" s="23"/>
      <c r="L49" s="23"/>
      <c r="M49" s="23"/>
      <c r="N49" s="23"/>
      <c r="O49" s="28"/>
      <c r="P49" s="23"/>
      <c r="Q49" s="23"/>
      <c r="R49" s="23"/>
      <c r="S49" s="27"/>
      <c r="T49" s="27"/>
      <c r="U49" s="27"/>
      <c r="V49" s="23"/>
      <c r="W49" s="27"/>
      <c r="X49" s="27"/>
      <c r="Y49" s="27"/>
      <c r="Z49" s="23"/>
      <c r="AA49" s="23"/>
      <c r="AB49" s="23"/>
      <c r="AC49" s="23"/>
      <c r="AD49" s="28">
        <f t="shared" si="1"/>
        <v>2514.7</v>
      </c>
      <c r="AE49" s="28">
        <f aca="true" t="shared" si="11" ref="AE49:AE55">B49+C49-AD49</f>
        <v>377.10000000000036</v>
      </c>
    </row>
    <row r="50" spans="1:32" ht="15" customHeight="1">
      <c r="A50" s="4" t="s">
        <v>9</v>
      </c>
      <c r="B50" s="45">
        <v>3070.6</v>
      </c>
      <c r="C50" s="23">
        <v>527.2</v>
      </c>
      <c r="D50" s="23"/>
      <c r="E50" s="23"/>
      <c r="F50" s="23"/>
      <c r="G50" s="23"/>
      <c r="H50" s="23"/>
      <c r="I50" s="23"/>
      <c r="J50" s="27"/>
      <c r="K50" s="23"/>
      <c r="L50" s="23"/>
      <c r="M50" s="23"/>
      <c r="N50" s="23"/>
      <c r="O50" s="28"/>
      <c r="P50" s="23"/>
      <c r="Q50" s="28"/>
      <c r="R50" s="23"/>
      <c r="S50" s="27"/>
      <c r="T50" s="27"/>
      <c r="U50" s="27"/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0</v>
      </c>
      <c r="AE50" s="23">
        <f t="shared" si="11"/>
        <v>3597.8</v>
      </c>
      <c r="AF50" s="6"/>
    </row>
    <row r="51" spans="1:32" ht="15.75">
      <c r="A51" s="3" t="s">
        <v>5</v>
      </c>
      <c r="B51" s="23">
        <v>2268.1</v>
      </c>
      <c r="C51" s="23">
        <v>30.2</v>
      </c>
      <c r="D51" s="23"/>
      <c r="E51" s="23"/>
      <c r="F51" s="23"/>
      <c r="G51" s="23"/>
      <c r="H51" s="23"/>
      <c r="I51" s="23"/>
      <c r="J51" s="27"/>
      <c r="K51" s="23"/>
      <c r="L51" s="23"/>
      <c r="M51" s="23"/>
      <c r="N51" s="23"/>
      <c r="O51" s="28"/>
      <c r="P51" s="23"/>
      <c r="Q51" s="28"/>
      <c r="R51" s="23"/>
      <c r="S51" s="27"/>
      <c r="T51" s="27"/>
      <c r="U51" s="27"/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0</v>
      </c>
      <c r="AE51" s="23">
        <f t="shared" si="11"/>
        <v>2298.2999999999997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v>249.4</v>
      </c>
      <c r="C53" s="23">
        <v>243.9</v>
      </c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0</v>
      </c>
      <c r="AE53" s="23">
        <f t="shared" si="11"/>
        <v>493.3</v>
      </c>
    </row>
    <row r="54" spans="1:31" ht="15.75">
      <c r="A54" s="3" t="s">
        <v>17</v>
      </c>
      <c r="B54" s="37">
        <v>2.4</v>
      </c>
      <c r="C54" s="23">
        <v>2.4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0</v>
      </c>
      <c r="AE54" s="23">
        <f t="shared" si="11"/>
        <v>4.8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550.7</v>
      </c>
      <c r="C56" s="23">
        <f t="shared" si="12"/>
        <v>250.70000000000005</v>
      </c>
      <c r="D56" s="23">
        <f t="shared" si="12"/>
        <v>0</v>
      </c>
      <c r="E56" s="23">
        <f t="shared" si="12"/>
        <v>0</v>
      </c>
      <c r="F56" s="23">
        <f t="shared" si="12"/>
        <v>0</v>
      </c>
      <c r="G56" s="23">
        <f t="shared" si="12"/>
        <v>0</v>
      </c>
      <c r="H56" s="23">
        <f t="shared" si="12"/>
        <v>0</v>
      </c>
      <c r="I56" s="23">
        <f t="shared" si="12"/>
        <v>0</v>
      </c>
      <c r="J56" s="23">
        <f t="shared" si="12"/>
        <v>0</v>
      </c>
      <c r="K56" s="23">
        <f t="shared" si="12"/>
        <v>0</v>
      </c>
      <c r="L56" s="23">
        <f t="shared" si="12"/>
        <v>0</v>
      </c>
      <c r="M56" s="23">
        <f t="shared" si="12"/>
        <v>0</v>
      </c>
      <c r="N56" s="23">
        <f t="shared" si="12"/>
        <v>0</v>
      </c>
      <c r="O56" s="23">
        <f t="shared" si="12"/>
        <v>0</v>
      </c>
      <c r="P56" s="23">
        <f t="shared" si="12"/>
        <v>0</v>
      </c>
      <c r="Q56" s="23">
        <f t="shared" si="12"/>
        <v>0</v>
      </c>
      <c r="R56" s="23">
        <f t="shared" si="12"/>
        <v>0</v>
      </c>
      <c r="S56" s="23">
        <f t="shared" si="12"/>
        <v>0</v>
      </c>
      <c r="T56" s="23">
        <f t="shared" si="12"/>
        <v>0</v>
      </c>
      <c r="U56" s="23">
        <f t="shared" si="12"/>
        <v>0</v>
      </c>
      <c r="V56" s="23">
        <f t="shared" si="12"/>
        <v>0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0</v>
      </c>
      <c r="AE56" s="23">
        <f>AE50-AE51-AE53-AE55-AE52-AE54</f>
        <v>801.4000000000005</v>
      </c>
    </row>
    <row r="57" spans="1:31" ht="15" customHeight="1">
      <c r="A57" s="4" t="s">
        <v>10</v>
      </c>
      <c r="B57" s="23">
        <v>86.2</v>
      </c>
      <c r="C57" s="23">
        <v>86.2</v>
      </c>
      <c r="D57" s="23"/>
      <c r="E57" s="23"/>
      <c r="F57" s="23"/>
      <c r="G57" s="23"/>
      <c r="H57" s="23"/>
      <c r="I57" s="23"/>
      <c r="J57" s="27"/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0</v>
      </c>
      <c r="AE57" s="23">
        <f aca="true" t="shared" si="14" ref="AE57:AE63">B57+C57-AD57</f>
        <v>172.4</v>
      </c>
    </row>
    <row r="58" spans="1:31" ht="15" customHeight="1">
      <c r="A58" s="4" t="s">
        <v>11</v>
      </c>
      <c r="B58" s="23">
        <v>1031.1</v>
      </c>
      <c r="C58" s="23">
        <v>272.7</v>
      </c>
      <c r="D58" s="23">
        <v>31.1</v>
      </c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13"/>
        <v>31.1</v>
      </c>
      <c r="AE58" s="23">
        <f t="shared" si="14"/>
        <v>1272.7</v>
      </c>
    </row>
    <row r="59" spans="1:32" ht="15.75">
      <c r="A59" s="3" t="s">
        <v>5</v>
      </c>
      <c r="B59" s="23">
        <v>643.9</v>
      </c>
      <c r="C59" s="23">
        <v>17.6</v>
      </c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0</v>
      </c>
      <c r="AE59" s="23">
        <f t="shared" si="14"/>
        <v>661.5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v>26</v>
      </c>
      <c r="C61" s="23">
        <v>16.9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0</v>
      </c>
      <c r="AE61" s="23">
        <f t="shared" si="14"/>
        <v>42.9</v>
      </c>
      <c r="AF61" s="6"/>
    </row>
    <row r="62" spans="1:31" ht="15.75">
      <c r="A62" s="3" t="s">
        <v>2</v>
      </c>
      <c r="B62" s="23">
        <v>68.8</v>
      </c>
      <c r="C62" s="23">
        <v>62.1</v>
      </c>
      <c r="D62" s="23"/>
      <c r="E62" s="23"/>
      <c r="F62" s="23"/>
      <c r="G62" s="23"/>
      <c r="H62" s="23"/>
      <c r="I62" s="23"/>
      <c r="J62" s="27"/>
      <c r="K62" s="23"/>
      <c r="L62" s="23"/>
      <c r="M62" s="23"/>
      <c r="N62" s="23"/>
      <c r="O62" s="28"/>
      <c r="P62" s="23"/>
      <c r="Q62" s="23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0</v>
      </c>
      <c r="AE62" s="23">
        <f t="shared" si="14"/>
        <v>130.9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292.3999999999999</v>
      </c>
      <c r="C64" s="23">
        <f t="shared" si="15"/>
        <v>176.1</v>
      </c>
      <c r="D64" s="23">
        <f t="shared" si="15"/>
        <v>31.1</v>
      </c>
      <c r="E64" s="23">
        <f t="shared" si="15"/>
        <v>0</v>
      </c>
      <c r="F64" s="23">
        <f t="shared" si="15"/>
        <v>0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23">
        <f t="shared" si="15"/>
        <v>0</v>
      </c>
      <c r="K64" s="23">
        <f t="shared" si="15"/>
        <v>0</v>
      </c>
      <c r="L64" s="23">
        <f t="shared" si="15"/>
        <v>0</v>
      </c>
      <c r="M64" s="23">
        <f t="shared" si="15"/>
        <v>0</v>
      </c>
      <c r="N64" s="23">
        <f t="shared" si="15"/>
        <v>0</v>
      </c>
      <c r="O64" s="23">
        <f t="shared" si="15"/>
        <v>0</v>
      </c>
      <c r="P64" s="23">
        <f t="shared" si="15"/>
        <v>0</v>
      </c>
      <c r="Q64" s="23">
        <f t="shared" si="15"/>
        <v>0</v>
      </c>
      <c r="R64" s="23">
        <f t="shared" si="15"/>
        <v>0</v>
      </c>
      <c r="S64" s="23">
        <f t="shared" si="15"/>
        <v>0</v>
      </c>
      <c r="T64" s="23">
        <f t="shared" si="15"/>
        <v>0</v>
      </c>
      <c r="U64" s="23">
        <f t="shared" si="15"/>
        <v>0</v>
      </c>
      <c r="V64" s="23">
        <f t="shared" si="15"/>
        <v>0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31.1</v>
      </c>
      <c r="AE64" s="23">
        <f>AE58-AE59-AE62-AE63-AE61-AE60</f>
        <v>437.4000000000001</v>
      </c>
    </row>
    <row r="65" spans="1:31" ht="31.5">
      <c r="A65" s="4" t="s">
        <v>34</v>
      </c>
      <c r="B65" s="23">
        <v>215.6</v>
      </c>
      <c r="C65" s="23">
        <v>215.5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0</v>
      </c>
      <c r="AE65" s="31">
        <f aca="true" t="shared" si="16" ref="AE65:AE75">B65+C65-AD65</f>
        <v>431.1</v>
      </c>
    </row>
    <row r="66" spans="1:31" ht="15.75">
      <c r="A66" s="4" t="s">
        <v>43</v>
      </c>
      <c r="B66" s="23">
        <v>6.4</v>
      </c>
      <c r="C66" s="23">
        <v>6.4</v>
      </c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</v>
      </c>
      <c r="AE66" s="31">
        <f t="shared" si="16"/>
        <v>12.8</v>
      </c>
    </row>
    <row r="67" spans="1:48" ht="31.5" hidden="1">
      <c r="A67" s="4" t="s">
        <v>22</v>
      </c>
      <c r="B67" s="23"/>
      <c r="C67" s="29"/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0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v>342</v>
      </c>
      <c r="C68" s="23">
        <v>342</v>
      </c>
      <c r="D68" s="23"/>
      <c r="E68" s="23"/>
      <c r="F68" s="23"/>
      <c r="G68" s="23"/>
      <c r="H68" s="23"/>
      <c r="I68" s="23"/>
      <c r="J68" s="27"/>
      <c r="K68" s="23"/>
      <c r="L68" s="23"/>
      <c r="M68" s="23"/>
      <c r="N68" s="23"/>
      <c r="O68" s="23"/>
      <c r="P68" s="23"/>
      <c r="Q68" s="28"/>
      <c r="R68" s="23"/>
      <c r="S68" s="27"/>
      <c r="T68" s="27"/>
      <c r="U68" s="27"/>
      <c r="V68" s="23"/>
      <c r="W68" s="27"/>
      <c r="X68" s="27"/>
      <c r="Y68" s="27"/>
      <c r="Z68" s="23"/>
      <c r="AA68" s="23"/>
      <c r="AB68" s="23"/>
      <c r="AC68" s="23"/>
      <c r="AD68" s="28">
        <f t="shared" si="13"/>
        <v>0</v>
      </c>
      <c r="AE68" s="31">
        <f t="shared" si="16"/>
        <v>684</v>
      </c>
    </row>
    <row r="69" spans="1:31" ht="15" customHeight="1">
      <c r="A69" s="3" t="s">
        <v>5</v>
      </c>
      <c r="B69" s="23">
        <v>11.5</v>
      </c>
      <c r="C69" s="23">
        <v>11.5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0</v>
      </c>
      <c r="AE69" s="31">
        <f t="shared" si="16"/>
        <v>23</v>
      </c>
    </row>
    <row r="70" spans="1:31" ht="15" customHeight="1">
      <c r="A70" s="3" t="s">
        <v>2</v>
      </c>
      <c r="B70" s="23">
        <v>43.2</v>
      </c>
      <c r="C70" s="23">
        <v>43.3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0</v>
      </c>
      <c r="AE70" s="31">
        <f t="shared" si="16"/>
        <v>86.5</v>
      </c>
    </row>
    <row r="71" spans="1:31" s="11" customFormat="1" ht="31.5">
      <c r="A71" s="12" t="s">
        <v>21</v>
      </c>
      <c r="B71" s="23">
        <v>77.4</v>
      </c>
      <c r="C71" s="23">
        <v>20.1</v>
      </c>
      <c r="D71" s="23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29"/>
      <c r="V71" s="30"/>
      <c r="W71" s="30"/>
      <c r="X71" s="30"/>
      <c r="Y71" s="30"/>
      <c r="Z71" s="29"/>
      <c r="AA71" s="29"/>
      <c r="AB71" s="29"/>
      <c r="AC71" s="29"/>
      <c r="AD71" s="28">
        <f t="shared" si="13"/>
        <v>0</v>
      </c>
      <c r="AE71" s="31">
        <f t="shared" si="16"/>
        <v>97.5</v>
      </c>
    </row>
    <row r="72" spans="1:31" s="11" customFormat="1" ht="15.75">
      <c r="A72" s="3" t="s">
        <v>5</v>
      </c>
      <c r="B72" s="23">
        <v>57.3</v>
      </c>
      <c r="C72" s="23">
        <v>0</v>
      </c>
      <c r="D72" s="23"/>
      <c r="E72" s="29"/>
      <c r="F72" s="29"/>
      <c r="G72" s="29"/>
      <c r="H72" s="29"/>
      <c r="I72" s="29"/>
      <c r="J72" s="30"/>
      <c r="K72" s="29"/>
      <c r="L72" s="29"/>
      <c r="M72" s="29"/>
      <c r="N72" s="29"/>
      <c r="O72" s="29"/>
      <c r="P72" s="29"/>
      <c r="Q72" s="32"/>
      <c r="R72" s="29"/>
      <c r="S72" s="30"/>
      <c r="T72" s="30"/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0</v>
      </c>
      <c r="AE72" s="31">
        <f t="shared" si="16"/>
        <v>57.3</v>
      </c>
    </row>
    <row r="73" spans="1:31" s="11" customFormat="1" ht="15.75">
      <c r="A73" s="3" t="s">
        <v>2</v>
      </c>
      <c r="B73" s="23">
        <v>4.3</v>
      </c>
      <c r="C73" s="23">
        <v>4.2</v>
      </c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/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0</v>
      </c>
      <c r="AE73" s="31">
        <f t="shared" si="16"/>
        <v>8.5</v>
      </c>
    </row>
    <row r="74" spans="1:31" s="11" customFormat="1" ht="15.75">
      <c r="A74" s="12" t="s">
        <v>42</v>
      </c>
      <c r="B74" s="23">
        <v>2094</v>
      </c>
      <c r="C74" s="29">
        <v>0</v>
      </c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2094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>
      <c r="A81" s="4" t="s">
        <v>40</v>
      </c>
      <c r="B81" s="23">
        <v>99.2</v>
      </c>
      <c r="C81" s="23">
        <v>99.3</v>
      </c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198.5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33.4</v>
      </c>
      <c r="C84" s="23">
        <v>33.3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66.69999999999999</v>
      </c>
      <c r="AF84" s="11"/>
    </row>
    <row r="85" spans="1:32" ht="15.75" hidden="1">
      <c r="A85" s="4" t="s">
        <v>39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54027.6</v>
      </c>
      <c r="C87" s="43">
        <f t="shared" si="18"/>
        <v>10073.000000000002</v>
      </c>
      <c r="D87" s="43">
        <f t="shared" si="18"/>
        <v>3132.8999999999996</v>
      </c>
      <c r="E87" s="43">
        <f t="shared" si="18"/>
        <v>0</v>
      </c>
      <c r="F87" s="43">
        <f t="shared" si="18"/>
        <v>0</v>
      </c>
      <c r="G87" s="43">
        <f t="shared" si="18"/>
        <v>0</v>
      </c>
      <c r="H87" s="43">
        <f t="shared" si="18"/>
        <v>0</v>
      </c>
      <c r="I87" s="43">
        <f t="shared" si="18"/>
        <v>0</v>
      </c>
      <c r="J87" s="43">
        <f t="shared" si="18"/>
        <v>0</v>
      </c>
      <c r="K87" s="43">
        <f t="shared" si="18"/>
        <v>0</v>
      </c>
      <c r="L87" s="43">
        <f t="shared" si="18"/>
        <v>0</v>
      </c>
      <c r="M87" s="43">
        <f t="shared" si="18"/>
        <v>0</v>
      </c>
      <c r="N87" s="43">
        <f t="shared" si="18"/>
        <v>0</v>
      </c>
      <c r="O87" s="43">
        <f t="shared" si="18"/>
        <v>0</v>
      </c>
      <c r="P87" s="43">
        <f t="shared" si="18"/>
        <v>0</v>
      </c>
      <c r="Q87" s="43">
        <f t="shared" si="18"/>
        <v>0</v>
      </c>
      <c r="R87" s="43">
        <f t="shared" si="18"/>
        <v>0</v>
      </c>
      <c r="S87" s="43">
        <f t="shared" si="18"/>
        <v>0</v>
      </c>
      <c r="T87" s="43">
        <f t="shared" si="18"/>
        <v>0</v>
      </c>
      <c r="U87" s="43">
        <f t="shared" si="18"/>
        <v>0</v>
      </c>
      <c r="V87" s="43">
        <f t="shared" si="18"/>
        <v>0</v>
      </c>
      <c r="W87" s="43">
        <f t="shared" si="18"/>
        <v>0</v>
      </c>
      <c r="X87" s="43">
        <f>X10+X15+X23+X31+X45+X49+X50+X57+X58+X65+X67+X68+X71+X74+X75+X76+X81+X82+X83+X84+X38</f>
        <v>0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3132.8999999999996</v>
      </c>
      <c r="AE87" s="60">
        <f>AE10+AE15+AE23+AE31+AE45+AE49+AE50+AE57+AE58+AE65+AE67+AE68+AE71+AE74+AE75+AE76+AE81+AE82+AE83+AE84+AE66+AE38+AE85</f>
        <v>60967.7</v>
      </c>
    </row>
    <row r="88" spans="1:31" ht="15.75">
      <c r="A88" s="3" t="s">
        <v>5</v>
      </c>
      <c r="B88" s="23">
        <f aca="true" t="shared" si="19" ref="B88:AB88">B11+B16+B24+B32+B51+B59+B69+B39+B72</f>
        <v>37364.700000000004</v>
      </c>
      <c r="C88" s="23">
        <f t="shared" si="19"/>
        <v>1568</v>
      </c>
      <c r="D88" s="23">
        <f t="shared" si="19"/>
        <v>0</v>
      </c>
      <c r="E88" s="23">
        <f t="shared" si="19"/>
        <v>0</v>
      </c>
      <c r="F88" s="23">
        <f t="shared" si="19"/>
        <v>0</v>
      </c>
      <c r="G88" s="23">
        <f t="shared" si="19"/>
        <v>0</v>
      </c>
      <c r="H88" s="23">
        <f t="shared" si="19"/>
        <v>0</v>
      </c>
      <c r="I88" s="23">
        <f t="shared" si="19"/>
        <v>0</v>
      </c>
      <c r="J88" s="23">
        <f t="shared" si="19"/>
        <v>0</v>
      </c>
      <c r="K88" s="23">
        <f t="shared" si="19"/>
        <v>0</v>
      </c>
      <c r="L88" s="23">
        <f t="shared" si="19"/>
        <v>0</v>
      </c>
      <c r="M88" s="23">
        <f t="shared" si="19"/>
        <v>0</v>
      </c>
      <c r="N88" s="23">
        <f t="shared" si="19"/>
        <v>0</v>
      </c>
      <c r="O88" s="23">
        <f t="shared" si="19"/>
        <v>0</v>
      </c>
      <c r="P88" s="23">
        <f t="shared" si="19"/>
        <v>0</v>
      </c>
      <c r="Q88" s="23">
        <f t="shared" si="19"/>
        <v>0</v>
      </c>
      <c r="R88" s="23">
        <f t="shared" si="19"/>
        <v>0</v>
      </c>
      <c r="S88" s="23">
        <f t="shared" si="19"/>
        <v>0</v>
      </c>
      <c r="T88" s="23">
        <f t="shared" si="19"/>
        <v>0</v>
      </c>
      <c r="U88" s="23">
        <f t="shared" si="19"/>
        <v>0</v>
      </c>
      <c r="V88" s="23">
        <f t="shared" si="19"/>
        <v>0</v>
      </c>
      <c r="W88" s="23">
        <f t="shared" si="19"/>
        <v>0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0</v>
      </c>
      <c r="AE88" s="28">
        <f>B88+C88-AD88</f>
        <v>38932.700000000004</v>
      </c>
    </row>
    <row r="89" spans="1:31" ht="15.75">
      <c r="A89" s="3" t="s">
        <v>2</v>
      </c>
      <c r="B89" s="23">
        <f aca="true" t="shared" si="20" ref="B89:X89">B12+B19+B27+B34+B53+B62+B42+B73+B70</f>
        <v>6195.6</v>
      </c>
      <c r="C89" s="23">
        <f t="shared" si="20"/>
        <v>5125.200000000001</v>
      </c>
      <c r="D89" s="23">
        <f t="shared" si="20"/>
        <v>36.6</v>
      </c>
      <c r="E89" s="23">
        <f t="shared" si="20"/>
        <v>0</v>
      </c>
      <c r="F89" s="23">
        <f t="shared" si="20"/>
        <v>0</v>
      </c>
      <c r="G89" s="23">
        <f t="shared" si="20"/>
        <v>0</v>
      </c>
      <c r="H89" s="23">
        <f t="shared" si="20"/>
        <v>0</v>
      </c>
      <c r="I89" s="23">
        <f t="shared" si="20"/>
        <v>0</v>
      </c>
      <c r="J89" s="23">
        <f t="shared" si="20"/>
        <v>0</v>
      </c>
      <c r="K89" s="23">
        <f t="shared" si="20"/>
        <v>0</v>
      </c>
      <c r="L89" s="23">
        <f t="shared" si="20"/>
        <v>0</v>
      </c>
      <c r="M89" s="23">
        <f t="shared" si="20"/>
        <v>0</v>
      </c>
      <c r="N89" s="23">
        <f t="shared" si="20"/>
        <v>0</v>
      </c>
      <c r="O89" s="23">
        <f t="shared" si="20"/>
        <v>0</v>
      </c>
      <c r="P89" s="23">
        <f t="shared" si="20"/>
        <v>0</v>
      </c>
      <c r="Q89" s="23">
        <f t="shared" si="20"/>
        <v>0</v>
      </c>
      <c r="R89" s="23">
        <f t="shared" si="20"/>
        <v>0</v>
      </c>
      <c r="S89" s="23">
        <f t="shared" si="20"/>
        <v>0</v>
      </c>
      <c r="T89" s="23">
        <f t="shared" si="20"/>
        <v>0</v>
      </c>
      <c r="U89" s="23">
        <f t="shared" si="20"/>
        <v>0</v>
      </c>
      <c r="V89" s="23">
        <f t="shared" si="20"/>
        <v>0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36.6</v>
      </c>
      <c r="AE89" s="28">
        <f>B89+C89-AD89</f>
        <v>11284.2</v>
      </c>
    </row>
    <row r="90" spans="1:31" ht="15.75">
      <c r="A90" s="3" t="s">
        <v>3</v>
      </c>
      <c r="B90" s="23">
        <f aca="true" t="shared" si="21" ref="B90:AB90">B17+B25+B40+B60</f>
        <v>515.8000000000001</v>
      </c>
      <c r="C90" s="23">
        <f t="shared" si="21"/>
        <v>522.0999999999999</v>
      </c>
      <c r="D90" s="23">
        <f t="shared" si="21"/>
        <v>99.7</v>
      </c>
      <c r="E90" s="23">
        <f t="shared" si="21"/>
        <v>0</v>
      </c>
      <c r="F90" s="23">
        <f t="shared" si="21"/>
        <v>0</v>
      </c>
      <c r="G90" s="23">
        <f t="shared" si="21"/>
        <v>0</v>
      </c>
      <c r="H90" s="23">
        <f t="shared" si="21"/>
        <v>0</v>
      </c>
      <c r="I90" s="23">
        <f t="shared" si="21"/>
        <v>0</v>
      </c>
      <c r="J90" s="23">
        <f t="shared" si="21"/>
        <v>0</v>
      </c>
      <c r="K90" s="23">
        <f t="shared" si="21"/>
        <v>0</v>
      </c>
      <c r="L90" s="23">
        <f t="shared" si="21"/>
        <v>0</v>
      </c>
      <c r="M90" s="23">
        <f t="shared" si="21"/>
        <v>0</v>
      </c>
      <c r="N90" s="23">
        <f t="shared" si="21"/>
        <v>0</v>
      </c>
      <c r="O90" s="23">
        <f t="shared" si="21"/>
        <v>0</v>
      </c>
      <c r="P90" s="23">
        <f t="shared" si="21"/>
        <v>0</v>
      </c>
      <c r="Q90" s="23">
        <f t="shared" si="21"/>
        <v>0</v>
      </c>
      <c r="R90" s="23">
        <f t="shared" si="21"/>
        <v>0</v>
      </c>
      <c r="S90" s="23">
        <f t="shared" si="21"/>
        <v>0</v>
      </c>
      <c r="T90" s="23">
        <f t="shared" si="21"/>
        <v>0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99.7</v>
      </c>
      <c r="AE90" s="28">
        <f>B90+C90-AD90</f>
        <v>938.2</v>
      </c>
    </row>
    <row r="91" spans="1:31" ht="15.75">
      <c r="A91" s="3" t="s">
        <v>1</v>
      </c>
      <c r="B91" s="23">
        <f aca="true" t="shared" si="22" ref="B91:X91">B18+B26+B61+B33+B41+B52+B46</f>
        <v>1591.1000000000001</v>
      </c>
      <c r="C91" s="23">
        <f t="shared" si="22"/>
        <v>528.1</v>
      </c>
      <c r="D91" s="23">
        <f t="shared" si="22"/>
        <v>162.6</v>
      </c>
      <c r="E91" s="23">
        <f t="shared" si="22"/>
        <v>0</v>
      </c>
      <c r="F91" s="23">
        <f t="shared" si="22"/>
        <v>0</v>
      </c>
      <c r="G91" s="23">
        <f t="shared" si="22"/>
        <v>0</v>
      </c>
      <c r="H91" s="23">
        <f t="shared" si="22"/>
        <v>0</v>
      </c>
      <c r="I91" s="23">
        <f t="shared" si="22"/>
        <v>0</v>
      </c>
      <c r="J91" s="23">
        <f t="shared" si="22"/>
        <v>0</v>
      </c>
      <c r="K91" s="23">
        <f t="shared" si="22"/>
        <v>0</v>
      </c>
      <c r="L91" s="23">
        <f t="shared" si="22"/>
        <v>0</v>
      </c>
      <c r="M91" s="23">
        <f t="shared" si="22"/>
        <v>0</v>
      </c>
      <c r="N91" s="23">
        <f t="shared" si="22"/>
        <v>0</v>
      </c>
      <c r="O91" s="23">
        <f t="shared" si="22"/>
        <v>0</v>
      </c>
      <c r="P91" s="23">
        <f t="shared" si="22"/>
        <v>0</v>
      </c>
      <c r="Q91" s="23">
        <f t="shared" si="22"/>
        <v>0</v>
      </c>
      <c r="R91" s="23">
        <f t="shared" si="22"/>
        <v>0</v>
      </c>
      <c r="S91" s="23">
        <f t="shared" si="22"/>
        <v>0</v>
      </c>
      <c r="T91" s="23">
        <f t="shared" si="22"/>
        <v>0</v>
      </c>
      <c r="U91" s="23">
        <f t="shared" si="22"/>
        <v>0</v>
      </c>
      <c r="V91" s="23">
        <f t="shared" si="22"/>
        <v>0</v>
      </c>
      <c r="W91" s="23">
        <f t="shared" si="22"/>
        <v>0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162.6</v>
      </c>
      <c r="AE91" s="28">
        <f>B91+C91-AD91</f>
        <v>1956.6000000000004</v>
      </c>
    </row>
    <row r="92" spans="1:31" ht="15.75">
      <c r="A92" s="3" t="s">
        <v>17</v>
      </c>
      <c r="B92" s="23">
        <f aca="true" t="shared" si="23" ref="B92:AB92">B20+B28+B47+B35+B54+B13</f>
        <v>491.79999999999995</v>
      </c>
      <c r="C92" s="23">
        <f t="shared" si="23"/>
        <v>204.70000000000002</v>
      </c>
      <c r="D92" s="23">
        <f t="shared" si="23"/>
        <v>81</v>
      </c>
      <c r="E92" s="23">
        <f t="shared" si="23"/>
        <v>0</v>
      </c>
      <c r="F92" s="23">
        <f t="shared" si="23"/>
        <v>0</v>
      </c>
      <c r="G92" s="23">
        <f t="shared" si="23"/>
        <v>0</v>
      </c>
      <c r="H92" s="23">
        <f t="shared" si="23"/>
        <v>0</v>
      </c>
      <c r="I92" s="23">
        <f t="shared" si="23"/>
        <v>0</v>
      </c>
      <c r="J92" s="23">
        <f t="shared" si="23"/>
        <v>0</v>
      </c>
      <c r="K92" s="23">
        <f t="shared" si="23"/>
        <v>0</v>
      </c>
      <c r="L92" s="23">
        <f t="shared" si="23"/>
        <v>0</v>
      </c>
      <c r="M92" s="23">
        <f t="shared" si="23"/>
        <v>0</v>
      </c>
      <c r="N92" s="23">
        <f t="shared" si="23"/>
        <v>0</v>
      </c>
      <c r="O92" s="23">
        <f t="shared" si="23"/>
        <v>0</v>
      </c>
      <c r="P92" s="23">
        <f t="shared" si="23"/>
        <v>0</v>
      </c>
      <c r="Q92" s="23">
        <f t="shared" si="23"/>
        <v>0</v>
      </c>
      <c r="R92" s="23">
        <f t="shared" si="23"/>
        <v>0</v>
      </c>
      <c r="S92" s="23">
        <f t="shared" si="23"/>
        <v>0</v>
      </c>
      <c r="T92" s="23">
        <f t="shared" si="23"/>
        <v>0</v>
      </c>
      <c r="U92" s="23">
        <f t="shared" si="23"/>
        <v>0</v>
      </c>
      <c r="V92" s="23">
        <f t="shared" si="23"/>
        <v>0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81</v>
      </c>
      <c r="AE92" s="28">
        <f>B92+C92-AD92</f>
        <v>615.5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3132.8999999999996</v>
      </c>
      <c r="E96" s="54">
        <f aca="true" t="shared" si="24" ref="E96:Y96">E87+D96</f>
        <v>3132.8999999999996</v>
      </c>
      <c r="F96" s="54">
        <f t="shared" si="24"/>
        <v>3132.8999999999996</v>
      </c>
      <c r="G96" s="54">
        <f t="shared" si="24"/>
        <v>3132.8999999999996</v>
      </c>
      <c r="H96" s="54">
        <f t="shared" si="24"/>
        <v>3132.8999999999996</v>
      </c>
      <c r="I96" s="54">
        <f t="shared" si="24"/>
        <v>3132.8999999999996</v>
      </c>
      <c r="J96" s="54">
        <f t="shared" si="24"/>
        <v>3132.8999999999996</v>
      </c>
      <c r="K96" s="54">
        <f t="shared" si="24"/>
        <v>3132.8999999999996</v>
      </c>
      <c r="L96" s="54">
        <f t="shared" si="24"/>
        <v>3132.8999999999996</v>
      </c>
      <c r="M96" s="54">
        <f t="shared" si="24"/>
        <v>3132.8999999999996</v>
      </c>
      <c r="N96" s="54">
        <f t="shared" si="24"/>
        <v>3132.8999999999996</v>
      </c>
      <c r="O96" s="54">
        <f t="shared" si="24"/>
        <v>3132.8999999999996</v>
      </c>
      <c r="P96" s="54">
        <f t="shared" si="24"/>
        <v>3132.8999999999996</v>
      </c>
      <c r="Q96" s="54">
        <f t="shared" si="24"/>
        <v>3132.8999999999996</v>
      </c>
      <c r="R96" s="54">
        <f t="shared" si="24"/>
        <v>3132.8999999999996</v>
      </c>
      <c r="S96" s="54">
        <f t="shared" si="24"/>
        <v>3132.8999999999996</v>
      </c>
      <c r="T96" s="54">
        <f t="shared" si="24"/>
        <v>3132.8999999999996</v>
      </c>
      <c r="U96" s="54">
        <f t="shared" si="24"/>
        <v>3132.8999999999996</v>
      </c>
      <c r="V96" s="54">
        <f t="shared" si="24"/>
        <v>3132.8999999999996</v>
      </c>
      <c r="W96" s="54">
        <f t="shared" si="24"/>
        <v>3132.8999999999996</v>
      </c>
      <c r="X96" s="54">
        <f t="shared" si="24"/>
        <v>3132.8999999999996</v>
      </c>
      <c r="Y96" s="54">
        <f t="shared" si="24"/>
        <v>3132.8999999999996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plan3</cp:lastModifiedBy>
  <cp:lastPrinted>2014-01-31T10:58:57Z</cp:lastPrinted>
  <dcterms:created xsi:type="dcterms:W3CDTF">2002-11-05T08:53:00Z</dcterms:created>
  <dcterms:modified xsi:type="dcterms:W3CDTF">2014-02-04T06:02:24Z</dcterms:modified>
  <cp:category/>
  <cp:version/>
  <cp:contentType/>
  <cp:contentStatus/>
</cp:coreProperties>
</file>